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Vincent/Vindustries®/KLANTEN/018-TW&amp;A/17251-018-NIGRA Toolkit/NIGRA Toolkit 2/II - NIGRA instrumenten/"/>
    </mc:Choice>
  </mc:AlternateContent>
  <bookViews>
    <workbookView xWindow="0" yWindow="440" windowWidth="51200" windowHeight="27540" tabRatio="500"/>
  </bookViews>
  <sheets>
    <sheet name="Invoer" sheetId="4" r:id="rId1"/>
    <sheet name="Dashboard" sheetId="5" r:id="rId2"/>
    <sheet name="Directe kosten stap 1 tm 3" sheetId="3" r:id="rId3"/>
    <sheet name="Kosten stap 4 in ziekenhuis" sheetId="6" r:id="rId4"/>
    <sheet name="Kosten stap 4 GRZ" sheetId="1" r:id="rId5"/>
  </sheets>
  <definedNames>
    <definedName name="_xlnm.Print_Area" localSheetId="4">'Kosten stap 4 GRZ'!$A$1:$J$92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3" i="5" l="1"/>
  <c r="B35" i="5"/>
  <c r="B36" i="5"/>
  <c r="F3" i="1"/>
  <c r="G3" i="1"/>
  <c r="H3" i="1"/>
  <c r="I3" i="1"/>
  <c r="F4" i="1"/>
  <c r="G4" i="1"/>
  <c r="H4" i="1"/>
  <c r="I4" i="1"/>
  <c r="F5" i="1"/>
  <c r="G5" i="1"/>
  <c r="H5" i="1"/>
  <c r="I5" i="1"/>
  <c r="H6" i="1"/>
  <c r="I6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F18" i="1"/>
  <c r="G18" i="1"/>
  <c r="H18" i="1"/>
  <c r="I18" i="1"/>
  <c r="F19" i="1"/>
  <c r="G19" i="1"/>
  <c r="H19" i="1"/>
  <c r="I19" i="1"/>
  <c r="F21" i="1"/>
  <c r="G21" i="1"/>
  <c r="H21" i="1"/>
  <c r="I21" i="1"/>
  <c r="F23" i="1"/>
  <c r="G23" i="1"/>
  <c r="H23" i="1"/>
  <c r="I23" i="1"/>
  <c r="F26" i="1"/>
  <c r="G26" i="1"/>
  <c r="H26" i="1"/>
  <c r="I26" i="1"/>
  <c r="F28" i="1"/>
  <c r="G28" i="1"/>
  <c r="H28" i="1"/>
  <c r="I28" i="1"/>
  <c r="F29" i="1"/>
  <c r="G29" i="1"/>
  <c r="H29" i="1"/>
  <c r="I29" i="1"/>
  <c r="F30" i="1"/>
  <c r="G30" i="1"/>
  <c r="H30" i="1"/>
  <c r="I30" i="1"/>
  <c r="F31" i="1"/>
  <c r="G31" i="1"/>
  <c r="H31" i="1"/>
  <c r="I31" i="1"/>
  <c r="F32" i="1"/>
  <c r="G32" i="1"/>
  <c r="H32" i="1"/>
  <c r="I32" i="1"/>
  <c r="F33" i="1"/>
  <c r="G33" i="1"/>
  <c r="H33" i="1"/>
  <c r="I33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5" i="1"/>
  <c r="G55" i="1"/>
  <c r="H55" i="1"/>
  <c r="I55" i="1"/>
  <c r="F56" i="1"/>
  <c r="G56" i="1"/>
  <c r="H56" i="1"/>
  <c r="I56" i="1"/>
  <c r="F57" i="1"/>
  <c r="G57" i="1"/>
  <c r="H57" i="1"/>
  <c r="I57" i="1"/>
  <c r="F58" i="1"/>
  <c r="G58" i="1"/>
  <c r="H58" i="1"/>
  <c r="I58" i="1"/>
  <c r="F59" i="1"/>
  <c r="G59" i="1"/>
  <c r="H59" i="1"/>
  <c r="I59" i="1"/>
  <c r="F60" i="1"/>
  <c r="G60" i="1"/>
  <c r="H60" i="1"/>
  <c r="I60" i="1"/>
  <c r="F61" i="1"/>
  <c r="G61" i="1"/>
  <c r="H61" i="1"/>
  <c r="I61" i="1"/>
  <c r="F62" i="1"/>
  <c r="G62" i="1"/>
  <c r="H62" i="1"/>
  <c r="I62" i="1"/>
  <c r="F63" i="1"/>
  <c r="G63" i="1"/>
  <c r="H63" i="1"/>
  <c r="I63" i="1"/>
  <c r="F64" i="1"/>
  <c r="G64" i="1"/>
  <c r="H64" i="1"/>
  <c r="I64" i="1"/>
  <c r="F65" i="1"/>
  <c r="G65" i="1"/>
  <c r="H65" i="1"/>
  <c r="I65" i="1"/>
  <c r="F66" i="1"/>
  <c r="G66" i="1"/>
  <c r="H66" i="1"/>
  <c r="I66" i="1"/>
  <c r="F67" i="1"/>
  <c r="G67" i="1"/>
  <c r="H67" i="1"/>
  <c r="I67" i="1"/>
  <c r="I69" i="1"/>
  <c r="H74" i="1"/>
  <c r="I74" i="1"/>
  <c r="I75" i="1"/>
  <c r="B34" i="5"/>
  <c r="B38" i="5"/>
  <c r="C38" i="5"/>
  <c r="B37" i="5"/>
  <c r="C37" i="5"/>
  <c r="B28" i="5"/>
  <c r="B29" i="5"/>
  <c r="B30" i="5"/>
  <c r="C30" i="5"/>
  <c r="B21" i="5"/>
  <c r="F3" i="6"/>
  <c r="G3" i="6"/>
  <c r="H3" i="6"/>
  <c r="I3" i="6"/>
  <c r="F4" i="6"/>
  <c r="G4" i="6"/>
  <c r="H4" i="6"/>
  <c r="I4" i="6"/>
  <c r="H5" i="6"/>
  <c r="I5" i="6"/>
  <c r="H6" i="6"/>
  <c r="I6" i="6"/>
  <c r="H7" i="6"/>
  <c r="I7" i="6"/>
  <c r="H8" i="6"/>
  <c r="I8" i="6"/>
  <c r="H9" i="6"/>
  <c r="I9" i="6"/>
  <c r="H10" i="6"/>
  <c r="I10" i="6"/>
  <c r="F11" i="6"/>
  <c r="G11" i="6"/>
  <c r="H11" i="6"/>
  <c r="I11" i="6"/>
  <c r="F12" i="6"/>
  <c r="G12" i="6"/>
  <c r="H12" i="6"/>
  <c r="I12" i="6"/>
  <c r="F14" i="6"/>
  <c r="G14" i="6"/>
  <c r="H14" i="6"/>
  <c r="I14" i="6"/>
  <c r="F18" i="6"/>
  <c r="G18" i="6"/>
  <c r="H18" i="6"/>
  <c r="I18" i="6"/>
  <c r="F20" i="6"/>
  <c r="G20" i="6"/>
  <c r="H20" i="6"/>
  <c r="I20" i="6"/>
  <c r="F21" i="6"/>
  <c r="G21" i="6"/>
  <c r="H21" i="6"/>
  <c r="I21" i="6"/>
  <c r="F22" i="6"/>
  <c r="G22" i="6"/>
  <c r="H22" i="6"/>
  <c r="I22" i="6"/>
  <c r="F23" i="6"/>
  <c r="G23" i="6"/>
  <c r="H23" i="6"/>
  <c r="I23" i="6"/>
  <c r="F24" i="6"/>
  <c r="G24" i="6"/>
  <c r="H24" i="6"/>
  <c r="I24" i="6"/>
  <c r="F25" i="6"/>
  <c r="G25" i="6"/>
  <c r="H25" i="6"/>
  <c r="I25" i="6"/>
  <c r="F28" i="6"/>
  <c r="G28" i="6"/>
  <c r="H28" i="6"/>
  <c r="I28" i="6"/>
  <c r="F29" i="6"/>
  <c r="G29" i="6"/>
  <c r="H29" i="6"/>
  <c r="I29" i="6"/>
  <c r="F30" i="6"/>
  <c r="G30" i="6"/>
  <c r="H30" i="6"/>
  <c r="I30" i="6"/>
  <c r="F31" i="6"/>
  <c r="G31" i="6"/>
  <c r="H31" i="6"/>
  <c r="I31" i="6"/>
  <c r="F32" i="6"/>
  <c r="G32" i="6"/>
  <c r="H32" i="6"/>
  <c r="I32" i="6"/>
  <c r="F33" i="6"/>
  <c r="G33" i="6"/>
  <c r="H33" i="6"/>
  <c r="I33" i="6"/>
  <c r="F34" i="6"/>
  <c r="G34" i="6"/>
  <c r="H34" i="6"/>
  <c r="I34" i="6"/>
  <c r="F35" i="6"/>
  <c r="G35" i="6"/>
  <c r="H35" i="6"/>
  <c r="I35" i="6"/>
  <c r="F36" i="6"/>
  <c r="G36" i="6"/>
  <c r="H36" i="6"/>
  <c r="I36" i="6"/>
  <c r="F37" i="6"/>
  <c r="G37" i="6"/>
  <c r="H37" i="6"/>
  <c r="I37" i="6"/>
  <c r="F38" i="6"/>
  <c r="G38" i="6"/>
  <c r="H38" i="6"/>
  <c r="I38" i="6"/>
  <c r="F39" i="6"/>
  <c r="G39" i="6"/>
  <c r="H39" i="6"/>
  <c r="I39" i="6"/>
  <c r="F40" i="6"/>
  <c r="G40" i="6"/>
  <c r="H40" i="6"/>
  <c r="I40" i="6"/>
  <c r="F41" i="6"/>
  <c r="G41" i="6"/>
  <c r="H41" i="6"/>
  <c r="I41" i="6"/>
  <c r="F42" i="6"/>
  <c r="G42" i="6"/>
  <c r="H42" i="6"/>
  <c r="I42" i="6"/>
  <c r="F43" i="6"/>
  <c r="G43" i="6"/>
  <c r="H43" i="6"/>
  <c r="I43" i="6"/>
  <c r="F44" i="6"/>
  <c r="G44" i="6"/>
  <c r="H44" i="6"/>
  <c r="I44" i="6"/>
  <c r="F45" i="6"/>
  <c r="G45" i="6"/>
  <c r="H45" i="6"/>
  <c r="I45" i="6"/>
  <c r="I47" i="6"/>
  <c r="B22" i="5"/>
  <c r="B23" i="5"/>
  <c r="B24" i="5"/>
  <c r="B25" i="5"/>
  <c r="C25" i="5"/>
  <c r="F8" i="3"/>
  <c r="C5" i="3"/>
  <c r="D5" i="3"/>
  <c r="C11" i="3"/>
  <c r="C10" i="3"/>
  <c r="C9" i="3"/>
  <c r="C7" i="3"/>
  <c r="H78" i="1"/>
  <c r="H49" i="6"/>
  <c r="H68" i="1"/>
  <c r="H46" i="6"/>
  <c r="H27" i="6"/>
  <c r="H26" i="6"/>
  <c r="H35" i="1"/>
  <c r="H34" i="1"/>
  <c r="H27" i="1"/>
  <c r="H25" i="1"/>
  <c r="H24" i="1"/>
  <c r="H20" i="1"/>
  <c r="I50" i="6"/>
  <c r="E4" i="3"/>
  <c r="E5" i="3"/>
  <c r="E10" i="3"/>
  <c r="B48" i="5"/>
  <c r="B43" i="5"/>
  <c r="B41" i="5"/>
  <c r="H19" i="6"/>
  <c r="H17" i="6"/>
  <c r="H16" i="6"/>
  <c r="H15" i="6"/>
  <c r="H13" i="6"/>
  <c r="E15" i="3"/>
  <c r="E14" i="3"/>
  <c r="E13" i="3"/>
  <c r="E12" i="3"/>
  <c r="E11" i="3"/>
  <c r="E9" i="3"/>
  <c r="E7" i="3"/>
  <c r="E3" i="3"/>
  <c r="B1" i="5"/>
  <c r="B10" i="5"/>
  <c r="B15" i="5"/>
  <c r="E41" i="5"/>
  <c r="D41" i="5"/>
  <c r="C41" i="5"/>
  <c r="E48" i="5"/>
  <c r="D48" i="5"/>
  <c r="C48" i="5"/>
  <c r="E43" i="5"/>
  <c r="E44" i="5"/>
  <c r="D43" i="5"/>
  <c r="D44" i="5"/>
  <c r="C43" i="5"/>
  <c r="C44" i="5"/>
  <c r="B44" i="5"/>
  <c r="B6" i="5"/>
  <c r="B4" i="5"/>
  <c r="B5" i="5"/>
  <c r="C49" i="5"/>
  <c r="D49" i="5"/>
  <c r="E49" i="5"/>
  <c r="B53" i="5"/>
  <c r="B49" i="5"/>
  <c r="E52" i="5"/>
  <c r="B52" i="5"/>
  <c r="C52" i="5"/>
  <c r="D52" i="5"/>
  <c r="B7" i="5"/>
  <c r="B54" i="5"/>
  <c r="E53" i="5"/>
  <c r="D53" i="5"/>
  <c r="C53" i="5"/>
  <c r="D54" i="5"/>
  <c r="C54" i="5"/>
  <c r="E54" i="5"/>
  <c r="F46" i="6"/>
  <c r="G46" i="6"/>
  <c r="F27" i="6"/>
  <c r="G27" i="6"/>
  <c r="F26" i="6"/>
  <c r="G26" i="6"/>
  <c r="F19" i="6"/>
  <c r="G19" i="6"/>
  <c r="F17" i="6"/>
  <c r="G17" i="6"/>
  <c r="F16" i="6"/>
  <c r="G16" i="6"/>
  <c r="F15" i="6"/>
  <c r="G15" i="6"/>
  <c r="F13" i="6"/>
  <c r="G13" i="6"/>
  <c r="F10" i="6"/>
  <c r="F9" i="6"/>
  <c r="F8" i="6"/>
  <c r="F7" i="6"/>
  <c r="F6" i="6"/>
  <c r="F5" i="6"/>
  <c r="G49" i="6"/>
  <c r="I49" i="6"/>
  <c r="G47" i="6"/>
  <c r="B45" i="5"/>
  <c r="E45" i="5"/>
  <c r="D45" i="5"/>
  <c r="C45" i="5"/>
  <c r="D3" i="3"/>
  <c r="F3" i="3"/>
  <c r="D4" i="3"/>
  <c r="F4" i="3"/>
  <c r="F5" i="3"/>
  <c r="D7" i="3"/>
  <c r="F7" i="3"/>
  <c r="D9" i="3"/>
  <c r="F9" i="3"/>
  <c r="D10" i="3"/>
  <c r="F10" i="3"/>
  <c r="D11" i="3"/>
  <c r="F11" i="3"/>
  <c r="D12" i="3"/>
  <c r="F12" i="3"/>
  <c r="D13" i="3"/>
  <c r="F13" i="3"/>
  <c r="D14" i="3"/>
  <c r="F14" i="3"/>
  <c r="D15" i="3"/>
  <c r="F15" i="3"/>
  <c r="F68" i="1"/>
  <c r="G68" i="1"/>
  <c r="F35" i="1"/>
  <c r="G35" i="1"/>
  <c r="F34" i="1"/>
  <c r="G34" i="1"/>
  <c r="F27" i="1"/>
  <c r="G27" i="1"/>
  <c r="F25" i="1"/>
  <c r="G25" i="1"/>
  <c r="F24" i="1"/>
  <c r="G24" i="1"/>
  <c r="F20" i="1"/>
  <c r="G20" i="1"/>
  <c r="I82" i="1"/>
  <c r="I80" i="1"/>
  <c r="F6" i="1"/>
  <c r="F7" i="1"/>
  <c r="F8" i="1"/>
  <c r="F9" i="1"/>
  <c r="F10" i="1"/>
  <c r="F11" i="1"/>
  <c r="F12" i="1"/>
  <c r="F13" i="1"/>
  <c r="F14" i="1"/>
  <c r="F15" i="1"/>
  <c r="F16" i="1"/>
  <c r="F17" i="1"/>
  <c r="F41" i="1"/>
  <c r="G41" i="1"/>
  <c r="F54" i="1"/>
  <c r="G54" i="1"/>
  <c r="F22" i="1"/>
  <c r="G22" i="1"/>
  <c r="F17" i="3"/>
  <c r="B12" i="5"/>
  <c r="F19" i="3"/>
  <c r="F16" i="3"/>
  <c r="G70" i="1"/>
  <c r="G78" i="1"/>
  <c r="I78" i="1"/>
  <c r="G69" i="1"/>
  <c r="G71" i="1"/>
  <c r="F18" i="3"/>
  <c r="F20" i="3"/>
  <c r="F21" i="3"/>
  <c r="B16" i="5"/>
  <c r="B11" i="5"/>
  <c r="B13" i="5"/>
  <c r="E55" i="5"/>
  <c r="B17" i="5"/>
  <c r="B55" i="5"/>
  <c r="C55" i="5"/>
  <c r="D55" i="5"/>
</calcChain>
</file>

<file path=xl/sharedStrings.xml><?xml version="1.0" encoding="utf-8"?>
<sst xmlns="http://schemas.openxmlformats.org/spreadsheetml/2006/main" count="427" uniqueCount="204">
  <si>
    <t>Totaal</t>
  </si>
  <si>
    <t>Opname gesprek</t>
  </si>
  <si>
    <t>Wie</t>
  </si>
  <si>
    <t>MDL</t>
  </si>
  <si>
    <t>Thuisintake incl. 30 min reistijd</t>
  </si>
  <si>
    <t>aantal dagen</t>
  </si>
  <si>
    <t>tijdsinzet in min</t>
  </si>
  <si>
    <t>aantal keer per dag</t>
  </si>
  <si>
    <t>Totaal min</t>
  </si>
  <si>
    <t>Totaal uren</t>
  </si>
  <si>
    <t>Overdracht aan avonddienst</t>
  </si>
  <si>
    <t>Verpleegkundige</t>
  </si>
  <si>
    <t>Thuisintake uitwerken tbv MDO</t>
  </si>
  <si>
    <t>SOG</t>
  </si>
  <si>
    <t>Neuroloog</t>
  </si>
  <si>
    <t>Fysiotherapeut</t>
  </si>
  <si>
    <t>Psycholoog</t>
  </si>
  <si>
    <t>Sociaal psychiatrisch vpk</t>
  </si>
  <si>
    <t>Parkinson vpk</t>
  </si>
  <si>
    <t>Praktijk vpk</t>
  </si>
  <si>
    <t>Verzorgende</t>
  </si>
  <si>
    <t xml:space="preserve">SOG </t>
  </si>
  <si>
    <t>Instructie plaatsing neussonde</t>
  </si>
  <si>
    <t>Aan- en afsluiten pomp in verpleeghuis aan- en afkoppelen en spoelen</t>
  </si>
  <si>
    <t>Observervatie, verslaglegging, aanpassen pomp. Ieder uur meten overleg SOG, titratie/aanpassen dosering</t>
  </si>
  <si>
    <t>Overdracht aan nachtdienst</t>
  </si>
  <si>
    <t>Overdracht aan dagdienst</t>
  </si>
  <si>
    <t>Plaatsen neussonde in verpleeghuis</t>
  </si>
  <si>
    <t>Plaatsen PEGJ in ZH</t>
  </si>
  <si>
    <t>MDO overleg behandelplan vaststellen</t>
  </si>
  <si>
    <t>Zorgplan iom patient definitief vaststellen</t>
  </si>
  <si>
    <t>Training patient, gebruik pomp plus aan- en afsluiten.</t>
  </si>
  <si>
    <t>Verzorging sonde en wondzorg</t>
  </si>
  <si>
    <t>Training wijkverpleging 90 min per patient in 50% van de gevallen = 45 min ambulante uren?</t>
  </si>
  <si>
    <t>Partnerprogramma (groepsvoorlichting 3 pat per keer)</t>
  </si>
  <si>
    <t>ADL ondersteuning gedurende verblijf</t>
  </si>
  <si>
    <t>Overdracht neuroloog, huisarts info dat patient met ontslag is</t>
  </si>
  <si>
    <t>Transfer vpk</t>
  </si>
  <si>
    <t>MDO overleg zorgplan vaststellen - ambulante behandeluren</t>
  </si>
  <si>
    <t>MDO overleg behandelplan monitoren</t>
  </si>
  <si>
    <t>Ergotherapeut</t>
  </si>
  <si>
    <t>Logopedist</t>
  </si>
  <si>
    <t>Diëtist</t>
  </si>
  <si>
    <t>Maatschappelijk werker</t>
  </si>
  <si>
    <t xml:space="preserve">Ligdag </t>
  </si>
  <si>
    <t>Behandeltijd paramedici</t>
  </si>
  <si>
    <t>tarief per dag</t>
  </si>
  <si>
    <t>Totaal behandeluren zorgpad stap 5 &amp; 6</t>
  </si>
  <si>
    <t xml:space="preserve">Aantal dagen </t>
  </si>
  <si>
    <t xml:space="preserve">Uitgangspunten </t>
  </si>
  <si>
    <t xml:space="preserve">Maatschappelijk werker: FGW 50 </t>
  </si>
  <si>
    <t>Verpleegkundige overdracht: niveau 4 verpleegkundige, FWG 40, productiviteit 90%</t>
  </si>
  <si>
    <t>Verzorgende: FWG 35, productiviteit 90%</t>
  </si>
  <si>
    <t>Overhead verpleging en verzorging en verpleegkundig materiaal is onderdeel van tarief ligdag</t>
  </si>
  <si>
    <t>Zorgplan vaststellen in stap 6 gebeurt door zowel SOG en transferverpleegkundige</t>
  </si>
  <si>
    <t>Kostprijs SO en paramedische disciplines is incl. overhead</t>
  </si>
  <si>
    <t>Tarief ligdag is gebasseerd op ZZP 6</t>
  </si>
  <si>
    <t>n.v.t.</t>
  </si>
  <si>
    <t xml:space="preserve">n.v.t. --&gt; DBC/DOT ziekenhuis </t>
  </si>
  <si>
    <t xml:space="preserve">SO - patiëntgebonden handelen </t>
  </si>
  <si>
    <t xml:space="preserve">n.v.t. </t>
  </si>
  <si>
    <t xml:space="preserve">Psychologie-patiëntgebonden handelen </t>
  </si>
  <si>
    <t>Fysiotherapie - patiëntgebonden handelen</t>
  </si>
  <si>
    <t>Diëtetiek - patiëntgebonden handelen</t>
  </si>
  <si>
    <t>Logopedie - patiëntgebonden handelen</t>
  </si>
  <si>
    <t>Ergotherapie - patiëntgebonden handelen</t>
  </si>
  <si>
    <t>Maatschappelijk werk - patiëntgebonden handelen</t>
  </si>
  <si>
    <t>Transmurale begeleiding - patiëntgebonden handelen</t>
  </si>
  <si>
    <t xml:space="preserve">Klinische verpleging </t>
  </si>
  <si>
    <t>Totaal zorgactiviteiten DBC GRZ t.b.v. afleiding</t>
  </si>
  <si>
    <t>DBC: Overige diagnose 1-14 dg klinisch 9-32 behandeluren</t>
  </si>
  <si>
    <t>DBC: Overige diagnose 1-14 dg klinisch &gt;32 behandeluren</t>
  </si>
  <si>
    <t>97% NZA tarief 2016</t>
  </si>
  <si>
    <t>Tijdschrijvende zorgactiviteit DBC GRZ t.b.v. afleiding</t>
  </si>
  <si>
    <t xml:space="preserve">Conclusie </t>
  </si>
  <si>
    <t>M.u.v. transmurale begeleiding en klinische verpleging tellen de activiteiten van verpleegkundigen en verzorgenden niet mee in de afleiding. Deze kosten moeten gedragen worden o.b.v. van het tarief van de ligdag.</t>
  </si>
  <si>
    <t>Het DBC tarief per verzekeraar varieert licht. Gemiddeld genomen keren zorgverzekeraars 97% van het NZA tarief uit.</t>
  </si>
  <si>
    <t>Totaal kostprijs zorgpad stap 5 &amp; 6 voor het verpleeghuis</t>
  </si>
  <si>
    <t>De kosten van Duodopa gedurende het verblijf in het verpleeghuis worden appart bekostigd via de Add-on regeling die per 1 jan 2016 geldt.</t>
  </si>
  <si>
    <t>060301012 - Ziekenhuisopname van 6 tot en met 28 verpleegdagen bij de ziekte van Parkinson</t>
  </si>
  <si>
    <t>060301012 - Ziekenhuisopname van 6 tot en met 28 verpleegdagen bij de ziekte van Parkinson</t>
  </si>
  <si>
    <t>998418068 Overige diagnosen | Klin 1-14 | &gt;32 behandeluren klin/ ambulant | Geriatrische revalidatiezorg</t>
  </si>
  <si>
    <t>Eerste identificatie</t>
  </si>
  <si>
    <t>Polibezoek intake neuroloog</t>
  </si>
  <si>
    <t xml:space="preserve">Inzet en uitleg PKG </t>
  </si>
  <si>
    <t>Patient stuurt PKG terug</t>
  </si>
  <si>
    <t xml:space="preserve">PKG uitlezen </t>
  </si>
  <si>
    <t xml:space="preserve">PKG rapport </t>
  </si>
  <si>
    <t>PKG interpreteren ism parkinson vpk (zonder patient)</t>
  </si>
  <si>
    <t>Informatie over CDS therapie opties deel 1</t>
  </si>
  <si>
    <t>Informatie over CDS therapie opties deel 2</t>
  </si>
  <si>
    <t>Stap 4</t>
  </si>
  <si>
    <t>Polibezoek neuroloog therapiekeuze gesprek</t>
  </si>
  <si>
    <t>In deze periode 3x een poli bezoek aan de neuroloog</t>
  </si>
  <si>
    <t>Patienten</t>
  </si>
  <si>
    <t>Tijdsinvestering Duodopa instelling  in ziekenhuis</t>
  </si>
  <si>
    <t>Plaatsen neussonde in ziekenhuis</t>
  </si>
  <si>
    <t>060301021- Poliklinische diagnostiek/ingreep of meer dan 2 polikliniekbezoeken tijdens een vervolg contact bij de ziekte van Parkinson</t>
  </si>
  <si>
    <t>060301025- 1 of 2 polikliniekbezoeken tijdens een vervolg contact bij de ziekte van Parkinson</t>
  </si>
  <si>
    <t>Aantal Parkinson patienten onder behandeling van neurologen in 2015</t>
  </si>
  <si>
    <t>Aantal Parkinson patienten met CDS therapie in 2015</t>
  </si>
  <si>
    <t>Verkoopprijzen 2015</t>
  </si>
  <si>
    <t xml:space="preserve">2. Invoer berekening omzet </t>
  </si>
  <si>
    <t>1. Invoer patienten aantallen</t>
  </si>
  <si>
    <t xml:space="preserve">Aantal patienten </t>
  </si>
  <si>
    <t>% dekking</t>
  </si>
  <si>
    <t xml:space="preserve">Aantal patienten potentieel onderbehandeld </t>
  </si>
  <si>
    <t>Resultaat</t>
  </si>
  <si>
    <t>Kosten zorgpad-  zie tabblad Kosten 5 en 6 in ziekenhuis</t>
  </si>
  <si>
    <t>Kosten zorgpad-  zie tabblad Kosten 5 en 6 in verpleeghuis</t>
  </si>
  <si>
    <t>Gewenste dekking indirecte kosten in ziekenhuis</t>
  </si>
  <si>
    <t>Gewenste dekking van indirecte kosten in ziekenhuis als % van de kostprijs</t>
  </si>
  <si>
    <t xml:space="preserve">Integrale kostprijs </t>
  </si>
  <si>
    <t>Omzet in ziekenhuis via DOT's op basis van patientenaantallen</t>
  </si>
  <si>
    <t>Bijdrage dekking indirecte kosten</t>
  </si>
  <si>
    <t>Omzet in verpleeghuis via GRZ dbc op basis van patientenaantallen</t>
  </si>
  <si>
    <t>Omzet in verpleeghuis via onderaanneming</t>
  </si>
  <si>
    <t>Contractprijs ziekenhuis met verpleeghuis</t>
  </si>
  <si>
    <t>Resultaat per patient voor ziekenhuis</t>
  </si>
  <si>
    <t>Resultaat per patient voor verpleeghuis</t>
  </si>
  <si>
    <t>Gewenst rendement ziekenhuis</t>
  </si>
  <si>
    <t>3. Invoer dekking indirecte kosten</t>
  </si>
  <si>
    <t>Gewenste dekking van indirecte kosten bij onderaanneming als % van de omzet</t>
  </si>
  <si>
    <t>Potentieel complexe Parkinson patienten</t>
  </si>
  <si>
    <t>Omzet in ziekenhuis via DOT's op basis van prognose patientenaantallen</t>
  </si>
  <si>
    <t xml:space="preserve"> # patienten</t>
  </si>
  <si>
    <t xml:space="preserve">Kosten tov behandeling in ziekenhuis </t>
  </si>
  <si>
    <t>Bijdrage aan resultaat ziekenhuis</t>
  </si>
  <si>
    <t>Bijdrage aan resultaat verpleeghuis</t>
  </si>
  <si>
    <t>Tijdsinvestering Duodopa instelling in verpleeghuis</t>
  </si>
  <si>
    <t xml:space="preserve">Instructie: gele vakken invulllen. Resultaat te zien via dashboard </t>
  </si>
  <si>
    <t xml:space="preserve">Dashboard behandeling complexe Parkinson patienten  </t>
  </si>
  <si>
    <t>Intervisie Parkinson Neuroloog incl voorbereiding</t>
  </si>
  <si>
    <t>Aan- en afsluiten pomp in ziekenhuis aan- en afkoppelen en spoelen</t>
  </si>
  <si>
    <t>Zorgplan iom patient definitief vaststellen (is ontslag gesprek)</t>
  </si>
  <si>
    <t>Input voor ontslag overdracht en verwijzen naar neuroloog</t>
  </si>
  <si>
    <t>MDO overleg</t>
  </si>
  <si>
    <t>eigen DOT</t>
  </si>
  <si>
    <t xml:space="preserve">Tussentijds overleg  voortgang </t>
  </si>
  <si>
    <t>Verpleegkundige thuisintake, transferverpleegkundige, sociaal psychiatrisch verpleegkundige, parkinsonverpleegkundige, praktijkverpleegkundige:  FGW 50
niveau 5 verpleegkundige, FGW 50, productiviteit 70%</t>
  </si>
  <si>
    <t>De kosten van Duodopa gedurende het verblijf in het ziekenhuis  worden appart bekostigd via de Add-on regeling die per 1 jan 2016 geldt.</t>
  </si>
  <si>
    <t>Uurtarief excl. overhead</t>
  </si>
  <si>
    <t>Netto inzetbare uren op jaarbasis 1.559</t>
  </si>
  <si>
    <t>Dietist</t>
  </si>
  <si>
    <t>ORT, reis- en opleidingskosten zijn buiten beschouwing gelaten</t>
  </si>
  <si>
    <t xml:space="preserve">Uurtarief ziekenhuis personeel is incl. 8% vakantiegeld, 8,33% einde jaarsuitkering en 24,3% sociale lasten </t>
  </si>
  <si>
    <r>
      <t xml:space="preserve">Uurtarief </t>
    </r>
    <r>
      <rPr>
        <b/>
        <sz val="11"/>
        <color theme="1"/>
        <rFont val="Arial"/>
        <family val="2"/>
      </rPr>
      <t>incl overhead</t>
    </r>
  </si>
  <si>
    <t>Thuisintake incl. 30 min reistijd*</t>
  </si>
  <si>
    <t>Thuisintake uitwerken tbv MDO*</t>
  </si>
  <si>
    <t>Parkinson verpleegkundige</t>
  </si>
  <si>
    <t>MDL arts</t>
  </si>
  <si>
    <t>Per uur</t>
  </si>
  <si>
    <t xml:space="preserve">Uurtarief ziekenhuis personeel incl. 8% vakantiegeld, 8,33% einde jaarsuitkering en 24,3% sociale lasten </t>
  </si>
  <si>
    <t>Transfer verpleegkundige</t>
  </si>
  <si>
    <t>Aantal nieuwe Parkinson patienten met CDS therapie in 2015</t>
  </si>
  <si>
    <t>Aantal nieuwe Parkinson patienten met CDS therapie in 2016</t>
  </si>
  <si>
    <t>Aantal nieuwe Parkinson patienten met CDS therapie in 2017</t>
  </si>
  <si>
    <t>Aantal nieuwe Parkinson patienten met CDS therapie in 2018</t>
  </si>
  <si>
    <t xml:space="preserve">Ziekenhuis: </t>
  </si>
  <si>
    <t xml:space="preserve">Stap 1 t/4 vindt plaats binnen 120 dagen en de patient is bekend </t>
  </si>
  <si>
    <t>Kosten inzet PKG</t>
  </si>
  <si>
    <t>Waarvan kosten PKG</t>
  </si>
  <si>
    <t>Aandeel complexe Parkinson patienten in %</t>
  </si>
  <si>
    <t>Kosten vpk intake, niet motore vragenlijst en intervisie stap 3</t>
  </si>
  <si>
    <t>Specialist Ouderengeneeskunde SOG</t>
  </si>
  <si>
    <t xml:space="preserve">Externe ondersteuning pomptherapie </t>
  </si>
  <si>
    <t>Externe ondersteuning pomptherapie</t>
  </si>
  <si>
    <t>Praktijk verpleegkundige</t>
  </si>
  <si>
    <t>Sociaal psychiatrisch verpleegkundige</t>
  </si>
  <si>
    <t>Verpleegkundige niveau 5</t>
  </si>
  <si>
    <t>Verpleegkundige niveau 4</t>
  </si>
  <si>
    <t xml:space="preserve">In stap 5 &amp; 6 is sprake van 32,67 uur behandeling t.b.v. de afleiding, dit leidt tot het DBC product overige diagnosen, 1-14 dg klinisch met &gt;32 behandeluur met tarief € 6,760,64.  </t>
  </si>
  <si>
    <t xml:space="preserve">Aan stap 5 en 6 in het ziekenhuis worden 44 behandeluren besteed </t>
  </si>
  <si>
    <t xml:space="preserve"> info CDS therapie en therapiekeuze gesprek</t>
  </si>
  <si>
    <t>1. Kosten nieuw zorgpad met PKG en info CDS therapie en therapiekeuze gesprek</t>
  </si>
  <si>
    <t>2. Kosten nieuw zorgpad met PKG zonder info CDS therapie en therapiekeuze gesprek</t>
  </si>
  <si>
    <t xml:space="preserve">1. Kosten nieuw zorgpad met inzet PKG, CDS therapie info en keuzegesprek </t>
  </si>
  <si>
    <t xml:space="preserve">2. Kosten nieuw zorgpad met inzet PKG zonder CDS therapie info en keuzegesprek </t>
  </si>
  <si>
    <t>Kosten nieuw zorgpad</t>
  </si>
  <si>
    <t>4. Invoer ziekenhuis tarieven excl. overhead</t>
  </si>
  <si>
    <t>5. Invoer  verpleeghuis tarieven incl. overhead</t>
  </si>
  <si>
    <r>
      <t xml:space="preserve">Totaal </t>
    </r>
    <r>
      <rPr>
        <u/>
        <sz val="11"/>
        <color theme="1"/>
        <rFont val="Calibri"/>
        <family val="2"/>
        <scheme val="minor"/>
      </rPr>
      <t>niet</t>
    </r>
    <r>
      <rPr>
        <sz val="11"/>
        <color theme="1"/>
        <rFont val="Calibri"/>
        <family val="2"/>
        <scheme val="minor"/>
      </rPr>
      <t xml:space="preserve"> tijdschrijvende zorgactiviteiten DBC GRZ</t>
    </r>
  </si>
  <si>
    <t xml:space="preserve">Verpleegkundige intake </t>
  </si>
  <si>
    <t>Aantal complexe Parkinson patienten met CDS op basis van ingevoerde norm</t>
  </si>
  <si>
    <t>Aantal complexe Parkinson patienten met CDS in 2015</t>
  </si>
  <si>
    <t>Inkoopprijs PKG rapport</t>
  </si>
  <si>
    <t>Netto inzetbare uren op jaarbasis 1.559
Uurtarief medisch specialisten €140,-</t>
  </si>
  <si>
    <t>Stap 1 t/m 3  DOT's</t>
  </si>
  <si>
    <t>Stap 4 in ziekenhuis DOT</t>
  </si>
  <si>
    <t>Stap 4 in verpleeghuis GRZ DBC</t>
  </si>
  <si>
    <t>Dekking kosten zorgstap 1 t/m 3</t>
  </si>
  <si>
    <t>Dekking kosten zorgstap 4 in ziekenhuis</t>
  </si>
  <si>
    <t>Dekking kosten zorgstap 4 in verpleeghuis via GRZ</t>
  </si>
  <si>
    <t>Dekking kosten zorgstap 4 via onderaanneming</t>
  </si>
  <si>
    <t>Financieel effect zorgstap 4</t>
  </si>
  <si>
    <t>Scenario 1 - Zorgstap 4 in ziekenhuis</t>
  </si>
  <si>
    <t>Scenario 2 - Zorgstap 4 in verpleeghuis via GRZ</t>
  </si>
  <si>
    <t>Scenario 3 - Zorgstap 4 in verpleeghuis via  onderaanneming</t>
  </si>
  <si>
    <t>Zorgpad complexe Parkinson stap 1 t/m 3</t>
  </si>
  <si>
    <t>Optioneel Polibezoek Evaluatie en Orientatie (incl. uitslag PKG indien ingezet) en mogelijk aanpassing therapie</t>
  </si>
  <si>
    <t>Ligdag ZZP 6</t>
  </si>
  <si>
    <t>Uurtarief externe ondersteuning pomptherapie</t>
  </si>
  <si>
    <t xml:space="preserve">% inzet PKG </t>
  </si>
  <si>
    <t>Inzet PKG wordt gewogen berekend nav inzet % bij invoer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</si>
</sst>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&quot;€&quot;\ * #,##0_ ;_ &quot;€&quot;\ * \-#,##0_ ;_ &quot;€&quot;\ * &quot;-&quot;_ ;_ @_ "/>
    <numFmt numFmtId="165" formatCode="_ &quot;€&quot;\ * #,##0.00_ ;_ &quot;€&quot;\ * \-#,##0.00_ ;_ &quot;€&quot;\ * &quot;-&quot;??_ ;_ @_ "/>
    <numFmt numFmtId="166" formatCode="_ * #,##0.00_ ;_ * \-#,##0.00_ ;_ * &quot;-&quot;??_ ;_ @_ "/>
    <numFmt numFmtId="167" formatCode="_-* #,##0.00_-;_-* #,##0.00\-;_-* &quot;-&quot;??_-;_-@_-"/>
    <numFmt numFmtId="168" formatCode="_ [$€-2]\ * #,##0.00_ ;_ [$€-2]\ * \-#,##0.00_ ;_ [$€-2]\ * &quot;-&quot;??_ ;_ @_ "/>
  </numFmts>
  <fonts count="2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0"/>
      <name val="Arial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FF00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/>
    <xf numFmtId="167" fontId="1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5" fontId="10" fillId="0" borderId="0" applyFont="0" applyFill="0" applyBorder="0" applyAlignment="0" applyProtection="0"/>
    <xf numFmtId="0" fontId="14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57">
    <xf numFmtId="0" fontId="0" fillId="0" borderId="0" xfId="0"/>
    <xf numFmtId="0" fontId="0" fillId="2" borderId="0" xfId="0" applyFill="1"/>
    <xf numFmtId="0" fontId="11" fillId="2" borderId="0" xfId="0" applyFont="1" applyFill="1" applyAlignment="1">
      <alignment wrapText="1"/>
    </xf>
    <xf numFmtId="0" fontId="11" fillId="2" borderId="0" xfId="0" applyFont="1" applyFill="1"/>
    <xf numFmtId="0" fontId="8" fillId="7" borderId="24" xfId="12" applyFont="1" applyBorder="1"/>
    <xf numFmtId="0" fontId="0" fillId="0" borderId="0" xfId="0" applyFill="1"/>
    <xf numFmtId="0" fontId="0" fillId="0" borderId="0" xfId="0" applyFont="1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164" fontId="0" fillId="0" borderId="0" xfId="0" applyNumberFormat="1" applyFont="1" applyFill="1" applyBorder="1" applyAlignment="1">
      <alignment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vertical="center" wrapText="1"/>
    </xf>
    <xf numFmtId="164" fontId="11" fillId="0" borderId="0" xfId="0" applyNumberFormat="1" applyFont="1" applyBorder="1" applyAlignment="1">
      <alignment wrapText="1"/>
    </xf>
    <xf numFmtId="164" fontId="11" fillId="0" borderId="0" xfId="0" applyNumberFormat="1" applyFont="1" applyFill="1" applyBorder="1" applyAlignment="1">
      <alignment wrapText="1"/>
    </xf>
    <xf numFmtId="0" fontId="17" fillId="12" borderId="1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wrapText="1"/>
    </xf>
    <xf numFmtId="0" fontId="16" fillId="0" borderId="8" xfId="0" applyFont="1" applyBorder="1" applyAlignment="1">
      <alignment vertical="center" wrapText="1"/>
    </xf>
    <xf numFmtId="0" fontId="17" fillId="0" borderId="8" xfId="0" applyFont="1" applyFill="1" applyBorder="1" applyAlignment="1">
      <alignment wrapText="1"/>
    </xf>
    <xf numFmtId="0" fontId="18" fillId="0" borderId="8" xfId="0" applyFont="1" applyFill="1" applyBorder="1" applyAlignment="1">
      <alignment wrapText="1"/>
    </xf>
    <xf numFmtId="0" fontId="17" fillId="4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/>
    </xf>
    <xf numFmtId="0" fontId="0" fillId="12" borderId="1" xfId="0" applyFont="1" applyFill="1" applyBorder="1" applyAlignment="1"/>
    <xf numFmtId="0" fontId="16" fillId="0" borderId="0" xfId="0" applyFont="1" applyFill="1" applyBorder="1" applyAlignment="1">
      <alignment vertical="center" wrapText="1"/>
    </xf>
    <xf numFmtId="9" fontId="11" fillId="0" borderId="0" xfId="0" applyNumberFormat="1" applyFont="1" applyFill="1" applyBorder="1" applyAlignment="1">
      <alignment wrapText="1"/>
    </xf>
    <xf numFmtId="0" fontId="0" fillId="15" borderId="1" xfId="0" applyFont="1" applyFill="1" applyBorder="1" applyAlignment="1"/>
    <xf numFmtId="0" fontId="0" fillId="4" borderId="1" xfId="0" applyFont="1" applyFill="1" applyBorder="1" applyAlignment="1"/>
    <xf numFmtId="164" fontId="11" fillId="0" borderId="1" xfId="0" applyNumberFormat="1" applyFont="1" applyFill="1" applyBorder="1" applyAlignment="1"/>
    <xf numFmtId="0" fontId="0" fillId="15" borderId="1" xfId="0" applyFill="1" applyBorder="1" applyAlignment="1">
      <alignment wrapText="1"/>
    </xf>
    <xf numFmtId="1" fontId="0" fillId="15" borderId="1" xfId="0" applyNumberFormat="1" applyFont="1" applyFill="1" applyBorder="1" applyAlignment="1"/>
    <xf numFmtId="0" fontId="16" fillId="15" borderId="1" xfId="0" applyFont="1" applyFill="1" applyBorder="1" applyAlignment="1">
      <alignment vertical="center" wrapText="1"/>
    </xf>
    <xf numFmtId="0" fontId="16" fillId="15" borderId="1" xfId="0" applyFont="1" applyFill="1" applyBorder="1" applyAlignment="1">
      <alignment horizontal="left" vertical="center" wrapText="1"/>
    </xf>
    <xf numFmtId="0" fontId="17" fillId="15" borderId="1" xfId="0" applyFont="1" applyFill="1" applyBorder="1" applyAlignment="1">
      <alignment horizontal="right" vertical="center" wrapText="1"/>
    </xf>
    <xf numFmtId="1" fontId="11" fillId="15" borderId="1" xfId="0" applyNumberFormat="1" applyFont="1" applyFill="1" applyBorder="1" applyAlignment="1"/>
    <xf numFmtId="164" fontId="0" fillId="15" borderId="1" xfId="0" applyNumberFormat="1" applyFont="1" applyFill="1" applyBorder="1" applyAlignment="1"/>
    <xf numFmtId="0" fontId="16" fillId="14" borderId="1" xfId="0" applyFont="1" applyFill="1" applyBorder="1" applyAlignment="1">
      <alignment wrapText="1"/>
    </xf>
    <xf numFmtId="164" fontId="7" fillId="14" borderId="1" xfId="0" applyNumberFormat="1" applyFont="1" applyFill="1" applyBorder="1"/>
    <xf numFmtId="164" fontId="0" fillId="14" borderId="1" xfId="0" applyNumberFormat="1" applyFont="1" applyFill="1" applyBorder="1" applyAlignment="1"/>
    <xf numFmtId="9" fontId="0" fillId="14" borderId="1" xfId="0" applyNumberFormat="1" applyFont="1" applyFill="1" applyBorder="1" applyAlignment="1"/>
    <xf numFmtId="164" fontId="0" fillId="14" borderId="33" xfId="0" applyNumberFormat="1" applyFont="1" applyFill="1" applyBorder="1" applyAlignment="1"/>
    <xf numFmtId="0" fontId="17" fillId="14" borderId="1" xfId="0" applyFont="1" applyFill="1" applyBorder="1" applyAlignment="1">
      <alignment horizontal="right" vertical="center" wrapText="1"/>
    </xf>
    <xf numFmtId="164" fontId="11" fillId="14" borderId="1" xfId="0" applyNumberFormat="1" applyFont="1" applyFill="1" applyBorder="1" applyAlignment="1"/>
    <xf numFmtId="0" fontId="16" fillId="14" borderId="1" xfId="0" applyFont="1" applyFill="1" applyBorder="1" applyAlignment="1">
      <alignment vertical="center" wrapText="1"/>
    </xf>
    <xf numFmtId="0" fontId="16" fillId="14" borderId="8" xfId="0" applyFont="1" applyFill="1" applyBorder="1" applyAlignment="1">
      <alignment wrapText="1"/>
    </xf>
    <xf numFmtId="0" fontId="17" fillId="12" borderId="1" xfId="0" applyFont="1" applyFill="1" applyBorder="1" applyAlignment="1">
      <alignment horizontal="center" vertical="center" wrapText="1"/>
    </xf>
    <xf numFmtId="9" fontId="11" fillId="14" borderId="1" xfId="0" applyNumberFormat="1" applyFont="1" applyFill="1" applyBorder="1" applyAlignment="1">
      <alignment wrapText="1"/>
    </xf>
    <xf numFmtId="164" fontId="18" fillId="15" borderId="1" xfId="0" applyNumberFormat="1" applyFont="1" applyFill="1" applyBorder="1"/>
    <xf numFmtId="0" fontId="15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8" fillId="7" borderId="23" xfId="12" applyFont="1" applyBorder="1" applyAlignment="1">
      <alignment wrapText="1"/>
    </xf>
    <xf numFmtId="0" fontId="8" fillId="7" borderId="1" xfId="12" applyFont="1" applyBorder="1" applyAlignment="1">
      <alignment wrapText="1"/>
    </xf>
    <xf numFmtId="15" fontId="16" fillId="0" borderId="0" xfId="0" applyNumberFormat="1" applyFont="1" applyFill="1" applyBorder="1" applyAlignment="1">
      <alignment vertical="center" wrapText="1"/>
    </xf>
    <xf numFmtId="0" fontId="16" fillId="14" borderId="1" xfId="0" applyFont="1" applyFill="1" applyBorder="1" applyAlignment="1">
      <alignment horizontal="left" vertical="center" wrapText="1"/>
    </xf>
    <xf numFmtId="0" fontId="17" fillId="14" borderId="8" xfId="0" applyFont="1" applyFill="1" applyBorder="1" applyAlignment="1">
      <alignment horizontal="right" wrapText="1"/>
    </xf>
    <xf numFmtId="164" fontId="18" fillId="14" borderId="1" xfId="0" applyNumberFormat="1" applyFont="1" applyFill="1" applyBorder="1"/>
    <xf numFmtId="164" fontId="6" fillId="14" borderId="1" xfId="0" applyNumberFormat="1" applyFont="1" applyFill="1" applyBorder="1" applyAlignment="1"/>
    <xf numFmtId="0" fontId="17" fillId="14" borderId="8" xfId="0" applyFont="1" applyFill="1" applyBorder="1" applyAlignment="1">
      <alignment wrapText="1"/>
    </xf>
    <xf numFmtId="165" fontId="5" fillId="13" borderId="2" xfId="0" applyNumberFormat="1" applyFont="1" applyFill="1" applyBorder="1"/>
    <xf numFmtId="165" fontId="5" fillId="13" borderId="1" xfId="0" applyNumberFormat="1" applyFont="1" applyFill="1" applyBorder="1"/>
    <xf numFmtId="0" fontId="16" fillId="14" borderId="8" xfId="0" applyFont="1" applyFill="1" applyBorder="1" applyAlignment="1">
      <alignment horizontal="left" wrapText="1"/>
    </xf>
    <xf numFmtId="0" fontId="17" fillId="2" borderId="8" xfId="0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/>
    <xf numFmtId="164" fontId="17" fillId="0" borderId="1" xfId="0" applyNumberFormat="1" applyFont="1" applyFill="1" applyBorder="1" applyAlignment="1">
      <alignment wrapText="1"/>
    </xf>
    <xf numFmtId="0" fontId="18" fillId="0" borderId="0" xfId="0" applyFont="1"/>
    <xf numFmtId="0" fontId="5" fillId="0" borderId="0" xfId="0" applyFont="1"/>
    <xf numFmtId="0" fontId="5" fillId="0" borderId="0" xfId="0" applyNumberFormat="1" applyFont="1" applyFill="1" applyBorder="1" applyAlignment="1">
      <alignment horizontal="left" wrapText="1"/>
    </xf>
    <xf numFmtId="0" fontId="18" fillId="13" borderId="0" xfId="0" applyFont="1" applyFill="1"/>
    <xf numFmtId="0" fontId="5" fillId="13" borderId="0" xfId="0" applyFont="1" applyFill="1"/>
    <xf numFmtId="0" fontId="5" fillId="13" borderId="0" xfId="0" applyNumberFormat="1" applyFont="1" applyFill="1" applyBorder="1" applyAlignment="1">
      <alignment horizontal="left" wrapText="1"/>
    </xf>
    <xf numFmtId="0" fontId="18" fillId="5" borderId="1" xfId="0" applyFont="1" applyFill="1" applyBorder="1"/>
    <xf numFmtId="0" fontId="5" fillId="5" borderId="1" xfId="0" applyFont="1" applyFill="1" applyBorder="1" applyAlignment="1">
      <alignment horizontal="center" wrapText="1"/>
    </xf>
    <xf numFmtId="0" fontId="18" fillId="5" borderId="33" xfId="0" applyFont="1" applyFill="1" applyBorder="1"/>
    <xf numFmtId="0" fontId="5" fillId="0" borderId="1" xfId="0" applyFont="1" applyBorder="1" applyAlignment="1">
      <alignment wrapText="1"/>
    </xf>
    <xf numFmtId="0" fontId="5" fillId="13" borderId="1" xfId="0" applyFont="1" applyFill="1" applyBorder="1"/>
    <xf numFmtId="0" fontId="5" fillId="14" borderId="1" xfId="0" applyNumberFormat="1" applyFont="1" applyFill="1" applyBorder="1" applyAlignment="1">
      <alignment horizontal="left" wrapText="1"/>
    </xf>
    <xf numFmtId="9" fontId="5" fillId="13" borderId="1" xfId="0" applyNumberFormat="1" applyFont="1" applyFill="1" applyBorder="1"/>
    <xf numFmtId="0" fontId="5" fillId="14" borderId="2" xfId="0" applyNumberFormat="1" applyFont="1" applyFill="1" applyBorder="1" applyAlignment="1">
      <alignment horizontal="left" wrapText="1"/>
    </xf>
    <xf numFmtId="0" fontId="18" fillId="5" borderId="1" xfId="0" applyFont="1" applyFill="1" applyBorder="1" applyAlignment="1">
      <alignment horizontal="left"/>
    </xf>
    <xf numFmtId="0" fontId="5" fillId="14" borderId="36" xfId="0" applyFont="1" applyFill="1" applyBorder="1" applyAlignment="1">
      <alignment wrapText="1"/>
    </xf>
    <xf numFmtId="0" fontId="5" fillId="14" borderId="35" xfId="0" applyFont="1" applyFill="1" applyBorder="1" applyAlignment="1">
      <alignment wrapText="1"/>
    </xf>
    <xf numFmtId="0" fontId="5" fillId="14" borderId="7" xfId="0" applyFont="1" applyFill="1" applyBorder="1" applyAlignment="1">
      <alignment wrapText="1"/>
    </xf>
    <xf numFmtId="0" fontId="5" fillId="14" borderId="39" xfId="0" applyFont="1" applyFill="1" applyBorder="1" applyAlignment="1">
      <alignment wrapText="1"/>
    </xf>
    <xf numFmtId="164" fontId="5" fillId="13" borderId="1" xfId="0" applyNumberFormat="1" applyFont="1" applyFill="1" applyBorder="1"/>
    <xf numFmtId="0" fontId="5" fillId="14" borderId="40" xfId="0" applyFont="1" applyFill="1" applyBorder="1" applyAlignment="1">
      <alignment wrapText="1"/>
    </xf>
    <xf numFmtId="0" fontId="5" fillId="14" borderId="41" xfId="0" applyFont="1" applyFill="1" applyBorder="1" applyAlignment="1">
      <alignment wrapText="1"/>
    </xf>
    <xf numFmtId="0" fontId="5" fillId="14" borderId="33" xfId="0" applyNumberFormat="1" applyFont="1" applyFill="1" applyBorder="1" applyAlignment="1">
      <alignment horizontal="left" wrapText="1"/>
    </xf>
    <xf numFmtId="165" fontId="5" fillId="13" borderId="33" xfId="0" applyNumberFormat="1" applyFont="1" applyFill="1" applyBorder="1"/>
    <xf numFmtId="0" fontId="5" fillId="0" borderId="0" xfId="0" applyFont="1" applyBorder="1"/>
    <xf numFmtId="0" fontId="18" fillId="0" borderId="1" xfId="0" applyFont="1" applyFill="1" applyBorder="1" applyAlignment="1">
      <alignment wrapText="1"/>
    </xf>
    <xf numFmtId="164" fontId="18" fillId="0" borderId="1" xfId="0" applyNumberFormat="1" applyFont="1" applyFill="1" applyBorder="1" applyAlignment="1">
      <alignment wrapText="1"/>
    </xf>
    <xf numFmtId="0" fontId="16" fillId="0" borderId="7" xfId="0" applyFont="1" applyBorder="1" applyAlignment="1">
      <alignment vertical="center" wrapText="1"/>
    </xf>
    <xf numFmtId="0" fontId="5" fillId="0" borderId="39" xfId="0" applyFont="1" applyBorder="1"/>
    <xf numFmtId="0" fontId="18" fillId="2" borderId="1" xfId="0" applyFont="1" applyFill="1" applyBorder="1" applyAlignment="1">
      <alignment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vertical="top" wrapText="1"/>
    </xf>
    <xf numFmtId="0" fontId="8" fillId="7" borderId="1" xfId="12" applyFont="1" applyBorder="1"/>
    <xf numFmtId="167" fontId="5" fillId="4" borderId="1" xfId="1" applyFont="1" applyFill="1" applyBorder="1"/>
    <xf numFmtId="0" fontId="5" fillId="3" borderId="1" xfId="0" applyFont="1" applyFill="1" applyBorder="1" applyAlignment="1">
      <alignment wrapText="1"/>
    </xf>
    <xf numFmtId="0" fontId="5" fillId="2" borderId="1" xfId="0" applyFont="1" applyFill="1" applyBorder="1"/>
    <xf numFmtId="167" fontId="5" fillId="2" borderId="1" xfId="1" applyFont="1" applyFill="1" applyBorder="1"/>
    <xf numFmtId="165" fontId="5" fillId="2" borderId="1" xfId="10" applyFont="1" applyFill="1" applyBorder="1"/>
    <xf numFmtId="0" fontId="5" fillId="11" borderId="1" xfId="0" applyFont="1" applyFill="1" applyBorder="1" applyAlignment="1">
      <alignment wrapText="1"/>
    </xf>
    <xf numFmtId="0" fontId="18" fillId="3" borderId="1" xfId="0" applyFont="1" applyFill="1" applyBorder="1" applyAlignment="1">
      <alignment horizontal="right" wrapText="1"/>
    </xf>
    <xf numFmtId="164" fontId="18" fillId="2" borderId="1" xfId="10" applyNumberFormat="1" applyFont="1" applyFill="1" applyBorder="1"/>
    <xf numFmtId="0" fontId="18" fillId="11" borderId="1" xfId="0" applyFont="1" applyFill="1" applyBorder="1" applyAlignment="1">
      <alignment horizontal="right" wrapText="1"/>
    </xf>
    <xf numFmtId="0" fontId="18" fillId="3" borderId="1" xfId="0" applyFont="1" applyFill="1" applyBorder="1" applyAlignment="1">
      <alignment horizontal="left" wrapText="1"/>
    </xf>
    <xf numFmtId="0" fontId="5" fillId="2" borderId="0" xfId="0" applyFont="1" applyFill="1"/>
    <xf numFmtId="0" fontId="5" fillId="2" borderId="36" xfId="0" applyFont="1" applyFill="1" applyBorder="1" applyAlignment="1"/>
    <xf numFmtId="0" fontId="5" fillId="2" borderId="38" xfId="0" applyFont="1" applyFill="1" applyBorder="1"/>
    <xf numFmtId="0" fontId="5" fillId="2" borderId="35" xfId="0" applyFont="1" applyFill="1" applyBorder="1"/>
    <xf numFmtId="0" fontId="5" fillId="2" borderId="7" xfId="0" applyFont="1" applyFill="1" applyBorder="1" applyAlignment="1"/>
    <xf numFmtId="0" fontId="5" fillId="2" borderId="0" xfId="0" applyFont="1" applyFill="1" applyBorder="1"/>
    <xf numFmtId="0" fontId="5" fillId="2" borderId="39" xfId="0" applyFont="1" applyFill="1" applyBorder="1"/>
    <xf numFmtId="0" fontId="5" fillId="2" borderId="16" xfId="0" applyFont="1" applyFill="1" applyBorder="1"/>
    <xf numFmtId="0" fontId="5" fillId="2" borderId="41" xfId="0" applyFont="1" applyFill="1" applyBorder="1"/>
    <xf numFmtId="0" fontId="18" fillId="2" borderId="0" xfId="0" applyFont="1" applyFill="1" applyAlignment="1">
      <alignment wrapText="1"/>
    </xf>
    <xf numFmtId="0" fontId="18" fillId="2" borderId="12" xfId="0" applyFont="1" applyFill="1" applyBorder="1" applyAlignment="1">
      <alignment wrapText="1"/>
    </xf>
    <xf numFmtId="0" fontId="5" fillId="3" borderId="27" xfId="0" applyFont="1" applyFill="1" applyBorder="1"/>
    <xf numFmtId="0" fontId="5" fillId="3" borderId="27" xfId="0" applyFont="1" applyFill="1" applyBorder="1" applyAlignment="1">
      <alignment vertical="top" wrapText="1"/>
    </xf>
    <xf numFmtId="0" fontId="5" fillId="3" borderId="28" xfId="0" applyFont="1" applyFill="1" applyBorder="1" applyAlignment="1">
      <alignment vertical="top" wrapText="1"/>
    </xf>
    <xf numFmtId="0" fontId="5" fillId="3" borderId="23" xfId="0" applyFont="1" applyFill="1" applyBorder="1" applyAlignment="1">
      <alignment vertical="top" wrapText="1"/>
    </xf>
    <xf numFmtId="0" fontId="8" fillId="7" borderId="23" xfId="12" applyFont="1" applyBorder="1"/>
    <xf numFmtId="0" fontId="5" fillId="4" borderId="2" xfId="0" applyFont="1" applyFill="1" applyBorder="1"/>
    <xf numFmtId="0" fontId="5" fillId="4" borderId="7" xfId="0" applyFont="1" applyFill="1" applyBorder="1"/>
    <xf numFmtId="0" fontId="5" fillId="3" borderId="25" xfId="0" applyFont="1" applyFill="1" applyBorder="1" applyAlignment="1">
      <alignment wrapText="1"/>
    </xf>
    <xf numFmtId="0" fontId="5" fillId="2" borderId="8" xfId="0" applyFont="1" applyFill="1" applyBorder="1"/>
    <xf numFmtId="0" fontId="5" fillId="0" borderId="1" xfId="0" applyFont="1" applyFill="1" applyBorder="1"/>
    <xf numFmtId="0" fontId="5" fillId="0" borderId="0" xfId="0" applyFont="1" applyBorder="1" applyAlignment="1">
      <alignment vertical="center"/>
    </xf>
    <xf numFmtId="0" fontId="5" fillId="0" borderId="8" xfId="0" applyFont="1" applyFill="1" applyBorder="1"/>
    <xf numFmtId="168" fontId="5" fillId="0" borderId="1" xfId="0" applyNumberFormat="1" applyFont="1" applyFill="1" applyBorder="1"/>
    <xf numFmtId="0" fontId="5" fillId="3" borderId="25" xfId="0" applyFont="1" applyFill="1" applyBorder="1" applyAlignment="1">
      <alignment horizontal="left" vertical="center" wrapText="1"/>
    </xf>
    <xf numFmtId="167" fontId="5" fillId="0" borderId="1" xfId="1" applyFont="1" applyFill="1" applyBorder="1"/>
    <xf numFmtId="165" fontId="5" fillId="0" borderId="1" xfId="10" applyFont="1" applyFill="1" applyBorder="1"/>
    <xf numFmtId="165" fontId="5" fillId="10" borderId="1" xfId="10" applyFont="1" applyFill="1" applyBorder="1"/>
    <xf numFmtId="168" fontId="5" fillId="2" borderId="1" xfId="0" applyNumberFormat="1" applyFont="1" applyFill="1" applyBorder="1"/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6" fillId="0" borderId="1" xfId="0" applyFont="1" applyFill="1" applyBorder="1"/>
    <xf numFmtId="0" fontId="5" fillId="7" borderId="25" xfId="12" applyFont="1" applyBorder="1" applyAlignment="1">
      <alignment horizontal="left" wrapText="1"/>
    </xf>
    <xf numFmtId="0" fontId="8" fillId="0" borderId="1" xfId="12" applyFont="1" applyFill="1" applyBorder="1" applyAlignment="1">
      <alignment horizontal="center" wrapText="1"/>
    </xf>
    <xf numFmtId="0" fontId="8" fillId="0" borderId="1" xfId="12" applyFont="1" applyFill="1" applyBorder="1"/>
    <xf numFmtId="167" fontId="5" fillId="0" borderId="1" xfId="12" applyNumberFormat="1" applyFont="1" applyFill="1" applyBorder="1"/>
    <xf numFmtId="165" fontId="5" fillId="0" borderId="1" xfId="12" applyNumberFormat="1" applyFont="1" applyFill="1" applyBorder="1"/>
    <xf numFmtId="165" fontId="18" fillId="0" borderId="1" xfId="12" applyNumberFormat="1" applyFont="1" applyFill="1" applyBorder="1"/>
    <xf numFmtId="165" fontId="14" fillId="6" borderId="25" xfId="11" applyNumberFormat="1" applyFont="1" applyBorder="1"/>
    <xf numFmtId="165" fontId="14" fillId="6" borderId="1" xfId="11" applyNumberFormat="1" applyFont="1" applyBorder="1"/>
    <xf numFmtId="0" fontId="18" fillId="10" borderId="25" xfId="12" applyFont="1" applyFill="1" applyBorder="1" applyAlignment="1">
      <alignment wrapText="1"/>
    </xf>
    <xf numFmtId="0" fontId="5" fillId="10" borderId="1" xfId="12" applyFont="1" applyFill="1" applyBorder="1"/>
    <xf numFmtId="167" fontId="5" fillId="10" borderId="1" xfId="12" applyNumberFormat="1" applyFont="1" applyFill="1" applyBorder="1"/>
    <xf numFmtId="165" fontId="18" fillId="10" borderId="1" xfId="12" applyNumberFormat="1" applyFont="1" applyFill="1" applyBorder="1"/>
    <xf numFmtId="0" fontId="18" fillId="9" borderId="1" xfId="0" applyFont="1" applyFill="1" applyBorder="1" applyAlignment="1"/>
    <xf numFmtId="0" fontId="5" fillId="9" borderId="1" xfId="0" applyFont="1" applyFill="1" applyBorder="1"/>
    <xf numFmtId="164" fontId="18" fillId="9" borderId="1" xfId="0" applyNumberFormat="1" applyFont="1" applyFill="1" applyBorder="1"/>
    <xf numFmtId="0" fontId="5" fillId="2" borderId="9" xfId="0" applyFont="1" applyFill="1" applyBorder="1" applyAlignment="1"/>
    <xf numFmtId="0" fontId="5" fillId="2" borderId="0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3" xfId="0" applyFont="1" applyFill="1" applyBorder="1"/>
    <xf numFmtId="0" fontId="18" fillId="2" borderId="0" xfId="0" applyFont="1" applyFill="1"/>
    <xf numFmtId="0" fontId="5" fillId="4" borderId="26" xfId="0" applyFont="1" applyFill="1" applyBorder="1"/>
    <xf numFmtId="0" fontId="5" fillId="2" borderId="26" xfId="0" applyFont="1" applyFill="1" applyBorder="1"/>
    <xf numFmtId="0" fontId="5" fillId="2" borderId="4" xfId="0" applyFont="1" applyFill="1" applyBorder="1"/>
    <xf numFmtId="0" fontId="5" fillId="0" borderId="26" xfId="0" applyFont="1" applyFill="1" applyBorder="1"/>
    <xf numFmtId="0" fontId="5" fillId="0" borderId="0" xfId="0" applyFont="1" applyFill="1"/>
    <xf numFmtId="167" fontId="5" fillId="0" borderId="15" xfId="12" applyNumberFormat="1" applyFont="1" applyFill="1" applyBorder="1"/>
    <xf numFmtId="166" fontId="5" fillId="0" borderId="1" xfId="12" applyNumberFormat="1" applyFont="1" applyFill="1" applyBorder="1"/>
    <xf numFmtId="167" fontId="18" fillId="0" borderId="4" xfId="12" applyNumberFormat="1" applyFont="1" applyFill="1" applyBorder="1"/>
    <xf numFmtId="0" fontId="5" fillId="0" borderId="1" xfId="12" applyFont="1" applyFill="1" applyBorder="1"/>
    <xf numFmtId="0" fontId="5" fillId="8" borderId="26" xfId="0" applyFont="1" applyFill="1" applyBorder="1"/>
    <xf numFmtId="0" fontId="5" fillId="7" borderId="25" xfId="12" applyFont="1" applyBorder="1" applyAlignment="1">
      <alignment wrapText="1"/>
    </xf>
    <xf numFmtId="0" fontId="5" fillId="0" borderId="1" xfId="12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18" fillId="0" borderId="1" xfId="0" applyNumberFormat="1" applyFont="1" applyFill="1" applyBorder="1"/>
    <xf numFmtId="0" fontId="18" fillId="7" borderId="25" xfId="12" applyFont="1" applyBorder="1" applyAlignment="1">
      <alignment wrapText="1"/>
    </xf>
    <xf numFmtId="165" fontId="18" fillId="0" borderId="33" xfId="12" applyNumberFormat="1" applyFont="1" applyFill="1" applyBorder="1"/>
    <xf numFmtId="167" fontId="5" fillId="10" borderId="15" xfId="12" applyNumberFormat="1" applyFont="1" applyFill="1" applyBorder="1"/>
    <xf numFmtId="0" fontId="18" fillId="3" borderId="29" xfId="12" applyFont="1" applyFill="1" applyBorder="1" applyAlignment="1"/>
    <xf numFmtId="0" fontId="18" fillId="3" borderId="30" xfId="12" applyFont="1" applyFill="1" applyBorder="1"/>
    <xf numFmtId="0" fontId="5" fillId="3" borderId="30" xfId="12" applyFont="1" applyFill="1" applyBorder="1"/>
    <xf numFmtId="164" fontId="17" fillId="3" borderId="37" xfId="0" applyNumberFormat="1" applyFont="1" applyFill="1" applyBorder="1" applyProtection="1">
      <protection locked="0"/>
    </xf>
    <xf numFmtId="0" fontId="5" fillId="3" borderId="31" xfId="0" applyFont="1" applyFill="1" applyBorder="1"/>
    <xf numFmtId="0" fontId="18" fillId="3" borderId="10" xfId="12" applyFont="1" applyFill="1" applyBorder="1" applyAlignment="1">
      <alignment horizontal="right"/>
    </xf>
    <xf numFmtId="0" fontId="5" fillId="3" borderId="33" xfId="12" applyFont="1" applyFill="1" applyBorder="1"/>
    <xf numFmtId="164" fontId="17" fillId="3" borderId="33" xfId="12" applyNumberFormat="1" applyFont="1" applyFill="1" applyBorder="1"/>
    <xf numFmtId="9" fontId="5" fillId="3" borderId="34" xfId="0" applyNumberFormat="1" applyFont="1" applyFill="1" applyBorder="1" applyAlignment="1">
      <alignment horizontal="left"/>
    </xf>
    <xf numFmtId="0" fontId="18" fillId="3" borderId="10" xfId="12" applyFont="1" applyFill="1" applyBorder="1" applyAlignment="1"/>
    <xf numFmtId="0" fontId="5" fillId="3" borderId="34" xfId="0" applyFont="1" applyFill="1" applyBorder="1"/>
    <xf numFmtId="0" fontId="18" fillId="3" borderId="35" xfId="12" applyFont="1" applyFill="1" applyBorder="1" applyAlignment="1"/>
    <xf numFmtId="0" fontId="5" fillId="3" borderId="36" xfId="0" applyFont="1" applyFill="1" applyBorder="1"/>
    <xf numFmtId="0" fontId="17" fillId="11" borderId="0" xfId="0" applyFont="1" applyFill="1" applyAlignment="1">
      <alignment horizontal="left"/>
    </xf>
    <xf numFmtId="0" fontId="21" fillId="11" borderId="0" xfId="0" applyFont="1" applyFill="1" applyAlignment="1">
      <alignment horizontal="left"/>
    </xf>
    <xf numFmtId="0" fontId="17" fillId="11" borderId="0" xfId="0" applyFont="1" applyFill="1" applyAlignment="1">
      <alignment horizontal="right"/>
    </xf>
    <xf numFmtId="0" fontId="21" fillId="11" borderId="0" xfId="0" applyFont="1" applyFill="1" applyAlignment="1">
      <alignment horizontal="center"/>
    </xf>
    <xf numFmtId="0" fontId="5" fillId="15" borderId="1" xfId="0" applyFont="1" applyFill="1" applyBorder="1" applyAlignment="1">
      <alignment horizontal="left" wrapText="1"/>
    </xf>
    <xf numFmtId="164" fontId="5" fillId="15" borderId="1" xfId="0" applyNumberFormat="1" applyFont="1" applyFill="1" applyBorder="1"/>
    <xf numFmtId="0" fontId="18" fillId="15" borderId="1" xfId="0" applyFont="1" applyFill="1" applyBorder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  <xf numFmtId="164" fontId="18" fillId="0" borderId="0" xfId="0" applyNumberFormat="1" applyFont="1" applyBorder="1" applyAlignment="1">
      <alignment wrapText="1"/>
    </xf>
    <xf numFmtId="164" fontId="5" fillId="0" borderId="1" xfId="0" applyNumberFormat="1" applyFont="1" applyFill="1" applyBorder="1"/>
    <xf numFmtId="0" fontId="5" fillId="15" borderId="1" xfId="0" applyFont="1" applyFill="1" applyBorder="1" applyAlignment="1">
      <alignment wrapText="1"/>
    </xf>
    <xf numFmtId="164" fontId="5" fillId="0" borderId="0" xfId="0" applyNumberFormat="1" applyFont="1" applyFill="1" applyBorder="1"/>
    <xf numFmtId="164" fontId="5" fillId="15" borderId="1" xfId="0" applyNumberFormat="1" applyFont="1" applyFill="1" applyBorder="1" applyAlignment="1"/>
    <xf numFmtId="164" fontId="5" fillId="15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horizontal="right"/>
    </xf>
    <xf numFmtId="0" fontId="4" fillId="11" borderId="1" xfId="0" applyFont="1" applyFill="1" applyBorder="1" applyAlignment="1">
      <alignment wrapText="1"/>
    </xf>
    <xf numFmtId="0" fontId="4" fillId="14" borderId="1" xfId="0" applyNumberFormat="1" applyFont="1" applyFill="1" applyBorder="1" applyAlignment="1">
      <alignment horizontal="left" wrapText="1"/>
    </xf>
    <xf numFmtId="0" fontId="4" fillId="14" borderId="7" xfId="0" applyFont="1" applyFill="1" applyBorder="1" applyAlignment="1">
      <alignment wrapText="1"/>
    </xf>
    <xf numFmtId="0" fontId="3" fillId="11" borderId="1" xfId="0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left" vertical="center" wrapText="1"/>
    </xf>
    <xf numFmtId="0" fontId="2" fillId="14" borderId="40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14" borderId="33" xfId="0" applyNumberFormat="1" applyFont="1" applyFill="1" applyBorder="1" applyAlignment="1">
      <alignment horizontal="left" wrapText="1"/>
    </xf>
    <xf numFmtId="0" fontId="2" fillId="2" borderId="40" xfId="0" applyFont="1" applyFill="1" applyBorder="1" applyAlignment="1"/>
    <xf numFmtId="0" fontId="5" fillId="2" borderId="40" xfId="0" applyFont="1" applyFill="1" applyBorder="1" applyAlignment="1"/>
    <xf numFmtId="0" fontId="5" fillId="2" borderId="0" xfId="0" applyNumberFormat="1" applyFont="1" applyFill="1" applyBorder="1" applyAlignment="1">
      <alignment horizontal="left" wrapText="1"/>
    </xf>
    <xf numFmtId="15" fontId="4" fillId="2" borderId="0" xfId="0" applyNumberFormat="1" applyFont="1" applyFill="1" applyBorder="1" applyAlignment="1">
      <alignment horizontal="left" wrapText="1"/>
    </xf>
    <xf numFmtId="0" fontId="16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/>
    <xf numFmtId="0" fontId="25" fillId="13" borderId="0" xfId="0" applyNumberFormat="1" applyFont="1" applyFill="1" applyBorder="1" applyAlignment="1">
      <alignment horizontal="left" wrapText="1"/>
    </xf>
    <xf numFmtId="0" fontId="23" fillId="2" borderId="0" xfId="0" applyFont="1" applyFill="1" applyAlignment="1">
      <alignment horizontal="center" vertical="top" wrapText="1"/>
    </xf>
    <xf numFmtId="0" fontId="24" fillId="2" borderId="0" xfId="0" applyFont="1" applyFill="1" applyAlignment="1">
      <alignment horizontal="center" vertical="top" wrapText="1"/>
    </xf>
    <xf numFmtId="0" fontId="5" fillId="11" borderId="1" xfId="0" applyFont="1" applyFill="1" applyBorder="1" applyAlignment="1">
      <alignment vertical="top" wrapText="1"/>
    </xf>
    <xf numFmtId="0" fontId="18" fillId="4" borderId="18" xfId="0" applyFont="1" applyFill="1" applyBorder="1" applyAlignment="1">
      <alignment horizontal="left" vertical="top"/>
    </xf>
    <xf numFmtId="0" fontId="18" fillId="4" borderId="19" xfId="0" applyFont="1" applyFill="1" applyBorder="1" applyAlignment="1">
      <alignment horizontal="left" vertical="top"/>
    </xf>
    <xf numFmtId="0" fontId="18" fillId="4" borderId="2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 wrapText="1"/>
    </xf>
    <xf numFmtId="0" fontId="5" fillId="2" borderId="38" xfId="0" applyFont="1" applyFill="1" applyBorder="1" applyAlignment="1">
      <alignment horizontal="left" vertical="top" wrapText="1"/>
    </xf>
    <xf numFmtId="0" fontId="5" fillId="2" borderId="35" xfId="0" applyFont="1" applyFill="1" applyBorder="1" applyAlignment="1">
      <alignment horizontal="left" vertical="top" wrapText="1"/>
    </xf>
    <xf numFmtId="0" fontId="5" fillId="3" borderId="25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top"/>
    </xf>
    <xf numFmtId="0" fontId="5" fillId="5" borderId="11" xfId="0" applyFont="1" applyFill="1" applyBorder="1" applyAlignment="1">
      <alignment horizontal="left" vertical="top"/>
    </xf>
    <xf numFmtId="0" fontId="5" fillId="3" borderId="25" xfId="0" applyFont="1" applyFill="1" applyBorder="1" applyAlignment="1">
      <alignment horizontal="left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18" fillId="4" borderId="21" xfId="0" applyFont="1" applyFill="1" applyBorder="1" applyAlignment="1">
      <alignment horizontal="left" vertical="top"/>
    </xf>
    <xf numFmtId="0" fontId="18" fillId="4" borderId="17" xfId="0" applyFont="1" applyFill="1" applyBorder="1" applyAlignment="1">
      <alignment horizontal="left" vertical="top"/>
    </xf>
    <xf numFmtId="0" fontId="18" fillId="4" borderId="22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4" xfId="0" applyFont="1" applyFill="1" applyBorder="1" applyAlignment="1">
      <alignment wrapText="1"/>
    </xf>
    <xf numFmtId="0" fontId="5" fillId="3" borderId="10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left" vertical="top" wrapText="1"/>
    </xf>
    <xf numFmtId="0" fontId="5" fillId="5" borderId="11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32" xfId="0" applyFont="1" applyFill="1" applyBorder="1" applyAlignment="1">
      <alignment horizontal="left" wrapText="1"/>
    </xf>
    <xf numFmtId="0" fontId="5" fillId="2" borderId="16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0" fontId="5" fillId="5" borderId="10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left" vertical="top" wrapText="1"/>
    </xf>
  </cellXfs>
  <cellStyles count="16">
    <cellStyle name="40% - Accent1" xfId="12" builtinId="31"/>
    <cellStyle name="Accent1" xfId="11" builtinId="29"/>
    <cellStyle name="Gevolgde hyperlink" xfId="3" builtinId="9" hidden="1"/>
    <cellStyle name="Gevolgde hyperlink" xfId="5" builtinId="9" hidden="1"/>
    <cellStyle name="Gevolgde hyperlink" xfId="7" builtinId="9" hidden="1"/>
    <cellStyle name="Gevolgde hyperlink" xfId="9" builtinId="9" hidden="1"/>
    <cellStyle name="Gevolgde hyperlink" xfId="1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4" builtinId="8" hidden="1"/>
    <cellStyle name="Komma" xfId="1" builtinId="3"/>
    <cellStyle name="Stand." xfId="0" builtinId="0"/>
    <cellStyle name="Standaard 4" xfId="13"/>
    <cellStyle name="Valuta" xfId="10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55"/>
  <sheetViews>
    <sheetView tabSelected="1" workbookViewId="0"/>
  </sheetViews>
  <sheetFormatPr baseColWidth="10" defaultColWidth="8.83203125" defaultRowHeight="15" x14ac:dyDescent="0.2"/>
  <cols>
    <col min="1" max="1" width="4.83203125" style="107" customWidth="1"/>
    <col min="2" max="2" width="52.83203125" style="65" customWidth="1"/>
    <col min="3" max="3" width="14.33203125" style="65" customWidth="1"/>
    <col min="4" max="4" width="8.83203125" style="107"/>
    <col min="5" max="5" width="37.6640625" style="65" customWidth="1"/>
    <col min="6" max="6" width="9.1640625" style="65" customWidth="1"/>
    <col min="7" max="7" width="10.1640625" style="107" customWidth="1"/>
    <col min="8" max="8" width="41.6640625" style="65" customWidth="1"/>
    <col min="9" max="9" width="9" style="65" customWidth="1"/>
    <col min="10" max="16384" width="8.83203125" style="65"/>
  </cols>
  <sheetData>
    <row r="1" spans="2:18" x14ac:dyDescent="0.2">
      <c r="B1" s="64" t="s">
        <v>158</v>
      </c>
      <c r="D1" s="215"/>
      <c r="E1" s="216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66"/>
    </row>
    <row r="2" spans="2:18" x14ac:dyDescent="0.2">
      <c r="B2" s="67" t="s">
        <v>130</v>
      </c>
      <c r="C2" s="68"/>
      <c r="D2" s="215"/>
      <c r="E2" s="69"/>
      <c r="F2" s="69"/>
      <c r="G2" s="215"/>
      <c r="H2" s="219"/>
      <c r="I2" s="219"/>
      <c r="J2" s="215"/>
      <c r="K2" s="215"/>
      <c r="L2" s="215"/>
      <c r="M2" s="215"/>
      <c r="N2" s="215"/>
      <c r="O2" s="215"/>
      <c r="P2" s="215"/>
      <c r="Q2" s="107"/>
      <c r="R2" s="107"/>
    </row>
    <row r="3" spans="2:18" x14ac:dyDescent="0.2">
      <c r="B3" s="70" t="s">
        <v>103</v>
      </c>
      <c r="C3" s="71" t="s">
        <v>104</v>
      </c>
      <c r="D3" s="215"/>
      <c r="E3" s="72" t="s">
        <v>179</v>
      </c>
      <c r="F3" s="72" t="s">
        <v>151</v>
      </c>
      <c r="G3" s="215"/>
      <c r="H3" s="72" t="s">
        <v>180</v>
      </c>
      <c r="I3" s="72" t="s">
        <v>151</v>
      </c>
      <c r="J3" s="215"/>
      <c r="K3" s="215"/>
      <c r="L3" s="215"/>
      <c r="M3" s="215"/>
      <c r="N3" s="215"/>
      <c r="O3" s="215"/>
      <c r="P3" s="215"/>
      <c r="Q3" s="107"/>
      <c r="R3" s="107"/>
    </row>
    <row r="4" spans="2:18" ht="30" x14ac:dyDescent="0.2">
      <c r="B4" s="73" t="s">
        <v>99</v>
      </c>
      <c r="C4" s="74"/>
      <c r="D4" s="215"/>
      <c r="E4" s="75" t="s">
        <v>149</v>
      </c>
      <c r="F4" s="59"/>
      <c r="G4" s="215"/>
      <c r="H4" s="75" t="s">
        <v>149</v>
      </c>
      <c r="I4" s="59"/>
      <c r="J4" s="215"/>
      <c r="K4" s="215"/>
      <c r="L4" s="215"/>
      <c r="M4" s="215"/>
      <c r="N4" s="215"/>
      <c r="O4" s="215"/>
      <c r="P4" s="215"/>
      <c r="Q4" s="107"/>
      <c r="R4" s="107"/>
    </row>
    <row r="5" spans="2:18" x14ac:dyDescent="0.2">
      <c r="B5" s="73" t="s">
        <v>162</v>
      </c>
      <c r="C5" s="76"/>
      <c r="D5" s="215"/>
      <c r="E5" s="75" t="s">
        <v>11</v>
      </c>
      <c r="F5" s="59"/>
      <c r="G5" s="215"/>
      <c r="H5" s="75" t="s">
        <v>169</v>
      </c>
      <c r="I5" s="59"/>
      <c r="J5" s="215"/>
      <c r="K5" s="215"/>
      <c r="L5" s="215"/>
      <c r="M5" s="215"/>
      <c r="N5" s="215"/>
      <c r="O5" s="215"/>
      <c r="P5" s="215"/>
      <c r="Q5" s="107"/>
      <c r="R5" s="107"/>
    </row>
    <row r="6" spans="2:18" x14ac:dyDescent="0.2">
      <c r="B6" s="73" t="s">
        <v>100</v>
      </c>
      <c r="C6" s="74"/>
      <c r="D6" s="215"/>
      <c r="E6" s="75" t="s">
        <v>153</v>
      </c>
      <c r="F6" s="59"/>
      <c r="G6" s="215"/>
      <c r="H6" s="75" t="s">
        <v>170</v>
      </c>
      <c r="I6" s="59"/>
      <c r="J6" s="215"/>
      <c r="K6" s="215"/>
      <c r="L6" s="215"/>
      <c r="M6" s="215"/>
      <c r="N6" s="215"/>
      <c r="O6" s="215"/>
      <c r="P6" s="215"/>
      <c r="Q6" s="107"/>
      <c r="R6" s="107"/>
    </row>
    <row r="7" spans="2:18" x14ac:dyDescent="0.2">
      <c r="B7" s="73" t="s">
        <v>154</v>
      </c>
      <c r="C7" s="74"/>
      <c r="D7" s="215"/>
      <c r="E7" s="75" t="s">
        <v>143</v>
      </c>
      <c r="F7" s="59"/>
      <c r="G7" s="215"/>
      <c r="H7" s="75" t="s">
        <v>153</v>
      </c>
      <c r="I7" s="59"/>
      <c r="J7" s="215"/>
      <c r="K7" s="215"/>
      <c r="L7" s="215"/>
      <c r="M7" s="215"/>
      <c r="N7" s="215"/>
      <c r="O7" s="215"/>
      <c r="P7" s="215"/>
      <c r="Q7" s="107"/>
      <c r="R7" s="107"/>
    </row>
    <row r="8" spans="2:18" x14ac:dyDescent="0.2">
      <c r="B8" s="73" t="s">
        <v>155</v>
      </c>
      <c r="C8" s="74"/>
      <c r="D8" s="215"/>
      <c r="E8" s="75" t="s">
        <v>15</v>
      </c>
      <c r="F8" s="59"/>
      <c r="G8" s="215"/>
      <c r="H8" s="75" t="s">
        <v>168</v>
      </c>
      <c r="I8" s="59"/>
      <c r="J8" s="215"/>
      <c r="K8" s="215"/>
      <c r="L8" s="215"/>
      <c r="M8" s="215"/>
      <c r="N8" s="215"/>
      <c r="O8" s="215"/>
      <c r="P8" s="215"/>
      <c r="Q8" s="107"/>
      <c r="R8" s="107"/>
    </row>
    <row r="9" spans="2:18" x14ac:dyDescent="0.2">
      <c r="B9" s="73" t="s">
        <v>156</v>
      </c>
      <c r="C9" s="74"/>
      <c r="D9" s="215"/>
      <c r="E9" s="75" t="s">
        <v>43</v>
      </c>
      <c r="F9" s="59"/>
      <c r="G9" s="215"/>
      <c r="H9" s="77" t="s">
        <v>167</v>
      </c>
      <c r="I9" s="58"/>
      <c r="J9" s="215"/>
      <c r="K9" s="215"/>
      <c r="L9" s="215"/>
      <c r="M9" s="215"/>
      <c r="N9" s="215"/>
      <c r="O9" s="215"/>
      <c r="P9" s="215"/>
      <c r="Q9" s="107"/>
      <c r="R9" s="107"/>
    </row>
    <row r="10" spans="2:18" x14ac:dyDescent="0.2">
      <c r="B10" s="73" t="s">
        <v>157</v>
      </c>
      <c r="C10" s="74"/>
      <c r="D10" s="215"/>
      <c r="E10" s="75" t="s">
        <v>14</v>
      </c>
      <c r="F10" s="59"/>
      <c r="G10" s="215"/>
      <c r="H10" s="75" t="s">
        <v>20</v>
      </c>
      <c r="I10" s="59"/>
      <c r="J10" s="215"/>
      <c r="K10" s="215"/>
      <c r="L10" s="215"/>
      <c r="M10" s="215"/>
      <c r="N10" s="215"/>
      <c r="O10" s="215"/>
      <c r="P10" s="215"/>
      <c r="Q10" s="107"/>
      <c r="R10" s="107"/>
    </row>
    <row r="11" spans="2:18" x14ac:dyDescent="0.2">
      <c r="B11" s="211" t="s">
        <v>202</v>
      </c>
      <c r="C11" s="76">
        <v>0.2</v>
      </c>
      <c r="D11" s="215"/>
      <c r="E11" s="75" t="s">
        <v>150</v>
      </c>
      <c r="F11" s="59"/>
      <c r="G11" s="215"/>
      <c r="H11" s="75" t="s">
        <v>143</v>
      </c>
      <c r="I11" s="59"/>
      <c r="J11" s="215"/>
      <c r="K11" s="215"/>
      <c r="L11" s="215"/>
      <c r="M11" s="215"/>
      <c r="N11" s="215"/>
      <c r="O11" s="215"/>
      <c r="P11" s="215"/>
      <c r="Q11" s="107"/>
      <c r="R11" s="107"/>
    </row>
    <row r="12" spans="2:18" ht="28.5" customHeight="1" x14ac:dyDescent="0.2">
      <c r="B12" s="78" t="s">
        <v>102</v>
      </c>
      <c r="C12" s="71" t="s">
        <v>101</v>
      </c>
      <c r="D12" s="215"/>
      <c r="E12" s="206" t="s">
        <v>185</v>
      </c>
      <c r="F12" s="59"/>
      <c r="G12" s="215"/>
      <c r="H12" s="75" t="s">
        <v>15</v>
      </c>
      <c r="I12" s="59"/>
      <c r="J12" s="215"/>
      <c r="K12" s="215"/>
      <c r="L12" s="215"/>
      <c r="M12" s="215"/>
      <c r="N12" s="215"/>
      <c r="O12" s="215"/>
      <c r="P12" s="215"/>
      <c r="Q12" s="107"/>
      <c r="R12" s="107"/>
    </row>
    <row r="13" spans="2:18" x14ac:dyDescent="0.2">
      <c r="B13" s="19" t="s">
        <v>187</v>
      </c>
      <c r="C13" s="89"/>
      <c r="D13" s="215"/>
      <c r="E13" s="212" t="s">
        <v>201</v>
      </c>
      <c r="F13" s="87"/>
      <c r="G13" s="215"/>
      <c r="H13" s="75" t="s">
        <v>43</v>
      </c>
      <c r="I13" s="59"/>
      <c r="J13" s="215"/>
      <c r="K13" s="215"/>
      <c r="L13" s="215"/>
      <c r="M13" s="215"/>
      <c r="N13" s="215"/>
      <c r="O13" s="215"/>
      <c r="P13" s="215"/>
      <c r="Q13" s="215"/>
      <c r="R13" s="107"/>
    </row>
    <row r="14" spans="2:18" ht="45" x14ac:dyDescent="0.2">
      <c r="B14" s="16" t="s">
        <v>98</v>
      </c>
      <c r="C14" s="83"/>
      <c r="D14" s="215"/>
      <c r="E14" s="79" t="s">
        <v>152</v>
      </c>
      <c r="F14" s="80"/>
      <c r="G14" s="215"/>
      <c r="H14" s="75" t="s">
        <v>16</v>
      </c>
      <c r="I14" s="59"/>
      <c r="J14" s="215"/>
      <c r="K14" s="215"/>
      <c r="L14" s="215"/>
      <c r="M14" s="215"/>
      <c r="N14" s="215"/>
      <c r="O14" s="215"/>
      <c r="P14" s="215"/>
      <c r="Q14" s="215"/>
      <c r="R14" s="107"/>
    </row>
    <row r="15" spans="2:18" ht="45" x14ac:dyDescent="0.2">
      <c r="B15" s="16" t="s">
        <v>97</v>
      </c>
      <c r="C15" s="83"/>
      <c r="D15" s="215"/>
      <c r="E15" s="81" t="s">
        <v>144</v>
      </c>
      <c r="F15" s="82"/>
      <c r="G15" s="215"/>
      <c r="H15" s="75" t="s">
        <v>41</v>
      </c>
      <c r="I15" s="59"/>
      <c r="J15" s="215"/>
      <c r="K15" s="215"/>
      <c r="L15" s="215"/>
      <c r="M15" s="215"/>
      <c r="N15" s="215"/>
      <c r="O15" s="215"/>
      <c r="P15" s="215"/>
      <c r="Q15" s="215"/>
      <c r="R15" s="107"/>
    </row>
    <row r="16" spans="2:18" ht="30" x14ac:dyDescent="0.2">
      <c r="B16" s="19" t="s">
        <v>188</v>
      </c>
      <c r="C16" s="90"/>
      <c r="D16" s="215"/>
      <c r="E16" s="207" t="s">
        <v>186</v>
      </c>
      <c r="F16" s="82"/>
      <c r="G16" s="215"/>
      <c r="H16" s="75" t="s">
        <v>40</v>
      </c>
      <c r="I16" s="59"/>
      <c r="J16" s="215"/>
      <c r="K16" s="215"/>
      <c r="L16" s="215"/>
      <c r="M16" s="215"/>
      <c r="N16" s="215"/>
      <c r="O16" s="215"/>
      <c r="P16" s="215"/>
      <c r="Q16" s="215"/>
      <c r="R16" s="107"/>
    </row>
    <row r="17" spans="1:18" ht="30" x14ac:dyDescent="0.2">
      <c r="B17" s="16" t="s">
        <v>80</v>
      </c>
      <c r="C17" s="83"/>
      <c r="D17" s="215"/>
      <c r="E17" s="84"/>
      <c r="F17" s="85"/>
      <c r="G17" s="215"/>
      <c r="H17" s="86" t="s">
        <v>164</v>
      </c>
      <c r="I17" s="87"/>
      <c r="J17" s="215"/>
      <c r="K17" s="215"/>
      <c r="L17" s="215"/>
      <c r="M17" s="215"/>
      <c r="N17" s="215"/>
      <c r="O17" s="215"/>
      <c r="P17" s="215"/>
      <c r="Q17" s="215"/>
      <c r="R17" s="107"/>
    </row>
    <row r="18" spans="1:18" x14ac:dyDescent="0.2">
      <c r="B18" s="18" t="s">
        <v>189</v>
      </c>
      <c r="C18" s="63"/>
      <c r="D18" s="215"/>
      <c r="G18" s="215"/>
      <c r="H18" s="86" t="s">
        <v>200</v>
      </c>
      <c r="I18" s="87"/>
      <c r="J18" s="215"/>
      <c r="K18" s="215"/>
      <c r="L18" s="215"/>
      <c r="M18" s="215"/>
      <c r="N18" s="215"/>
      <c r="O18" s="215"/>
      <c r="P18" s="215"/>
      <c r="Q18" s="215"/>
      <c r="R18" s="107"/>
    </row>
    <row r="19" spans="1:18" ht="30" x14ac:dyDescent="0.2">
      <c r="B19" s="10" t="s">
        <v>81</v>
      </c>
      <c r="C19" s="83"/>
      <c r="D19" s="215"/>
      <c r="E19" s="215"/>
      <c r="F19" s="215"/>
      <c r="G19" s="215"/>
      <c r="H19" s="212" t="s">
        <v>201</v>
      </c>
      <c r="I19" s="87"/>
      <c r="J19" s="215"/>
      <c r="K19" s="215"/>
      <c r="L19" s="215"/>
      <c r="M19" s="215"/>
      <c r="N19" s="215"/>
      <c r="O19" s="215"/>
      <c r="P19" s="215"/>
      <c r="Q19" s="215"/>
      <c r="R19" s="107"/>
    </row>
    <row r="20" spans="1:18" ht="75" x14ac:dyDescent="0.2">
      <c r="B20" s="91"/>
      <c r="C20" s="92"/>
      <c r="D20" s="215"/>
      <c r="E20" s="215"/>
      <c r="F20" s="215"/>
      <c r="G20" s="215"/>
      <c r="H20" s="79" t="s">
        <v>139</v>
      </c>
      <c r="I20" s="80"/>
      <c r="J20" s="215"/>
      <c r="K20" s="215"/>
      <c r="L20" s="215"/>
      <c r="M20" s="215"/>
      <c r="N20" s="215"/>
      <c r="O20" s="215"/>
      <c r="P20" s="215"/>
      <c r="Q20" s="215"/>
      <c r="R20" s="107"/>
    </row>
    <row r="21" spans="1:18" s="88" customFormat="1" x14ac:dyDescent="0.2">
      <c r="A21" s="112"/>
      <c r="B21" s="21" t="s">
        <v>121</v>
      </c>
      <c r="C21" s="22" t="s">
        <v>105</v>
      </c>
      <c r="D21" s="215"/>
      <c r="E21" s="215"/>
      <c r="F21" s="215"/>
      <c r="G21" s="215"/>
      <c r="H21" s="81" t="s">
        <v>50</v>
      </c>
      <c r="I21" s="82"/>
      <c r="J21" s="215"/>
      <c r="K21" s="215"/>
      <c r="L21" s="215"/>
      <c r="M21" s="215"/>
      <c r="N21" s="215"/>
      <c r="O21" s="215"/>
      <c r="P21" s="215"/>
      <c r="Q21" s="112"/>
      <c r="R21" s="112"/>
    </row>
    <row r="22" spans="1:18" ht="30" x14ac:dyDescent="0.2">
      <c r="B22" s="17" t="s">
        <v>111</v>
      </c>
      <c r="C22" s="76"/>
      <c r="D22" s="215"/>
      <c r="E22" s="215"/>
      <c r="F22" s="215"/>
      <c r="G22" s="215"/>
      <c r="H22" s="81" t="s">
        <v>51</v>
      </c>
      <c r="I22" s="82"/>
      <c r="J22" s="215"/>
      <c r="K22" s="215"/>
      <c r="L22" s="215"/>
      <c r="M22" s="215"/>
      <c r="N22" s="215"/>
      <c r="O22" s="215"/>
      <c r="P22" s="215"/>
      <c r="Q22" s="107"/>
      <c r="R22" s="107"/>
    </row>
    <row r="23" spans="1:18" ht="33.75" customHeight="1" x14ac:dyDescent="0.2">
      <c r="B23" s="10" t="s">
        <v>122</v>
      </c>
      <c r="C23" s="76"/>
      <c r="D23" s="215"/>
      <c r="E23" s="215"/>
      <c r="F23" s="215"/>
      <c r="G23" s="215"/>
      <c r="H23" s="81" t="s">
        <v>52</v>
      </c>
      <c r="I23" s="82"/>
      <c r="J23" s="215"/>
      <c r="K23" s="215"/>
      <c r="L23" s="215"/>
      <c r="M23" s="215"/>
      <c r="N23" s="215"/>
      <c r="O23" s="215"/>
      <c r="P23" s="215"/>
      <c r="Q23" s="107"/>
      <c r="R23" s="107"/>
    </row>
    <row r="24" spans="1:18" ht="30" x14ac:dyDescent="0.2">
      <c r="B24" s="217"/>
      <c r="C24" s="107"/>
      <c r="D24" s="215"/>
      <c r="E24" s="215"/>
      <c r="F24" s="215"/>
      <c r="G24" s="215"/>
      <c r="H24" s="210" t="s">
        <v>55</v>
      </c>
      <c r="I24" s="85"/>
      <c r="J24" s="215"/>
      <c r="K24" s="215"/>
      <c r="L24" s="215"/>
      <c r="M24" s="215"/>
      <c r="N24" s="215"/>
      <c r="O24" s="215"/>
      <c r="P24" s="215"/>
      <c r="Q24" s="107"/>
      <c r="R24" s="107"/>
    </row>
    <row r="25" spans="1:18" x14ac:dyDescent="0.2">
      <c r="A25" s="220"/>
      <c r="B25" s="221"/>
      <c r="C25" s="221"/>
      <c r="D25" s="221"/>
      <c r="E25" s="221"/>
      <c r="F25" s="221"/>
      <c r="G25" s="221"/>
      <c r="H25" s="221"/>
      <c r="I25" s="221"/>
      <c r="J25" s="215"/>
      <c r="K25" s="215"/>
      <c r="L25" s="215"/>
      <c r="M25" s="215"/>
      <c r="N25" s="215"/>
      <c r="O25" s="215"/>
      <c r="P25" s="215"/>
      <c r="Q25" s="107"/>
      <c r="R25" s="107"/>
    </row>
    <row r="26" spans="1:18" ht="85" customHeight="1" x14ac:dyDescent="0.2">
      <c r="A26" s="221"/>
      <c r="B26" s="221"/>
      <c r="C26" s="221"/>
      <c r="D26" s="221"/>
      <c r="E26" s="221"/>
      <c r="F26" s="221"/>
      <c r="G26" s="221"/>
      <c r="H26" s="221"/>
      <c r="I26" s="221"/>
      <c r="J26" s="215"/>
      <c r="K26" s="215"/>
      <c r="L26" s="215"/>
      <c r="M26" s="215"/>
      <c r="N26" s="215"/>
      <c r="O26" s="215"/>
      <c r="P26" s="215"/>
      <c r="Q26" s="107"/>
      <c r="R26" s="107"/>
    </row>
    <row r="27" spans="1:18" x14ac:dyDescent="0.2">
      <c r="B27" s="215"/>
      <c r="C27" s="218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66"/>
      <c r="P27" s="66"/>
    </row>
    <row r="28" spans="1:18" x14ac:dyDescent="0.2">
      <c r="B28" s="215"/>
      <c r="C28" s="218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66"/>
      <c r="P28" s="66"/>
    </row>
    <row r="29" spans="1:18" x14ac:dyDescent="0.2">
      <c r="B29" s="215"/>
      <c r="C29" s="218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66"/>
      <c r="P29" s="66"/>
    </row>
    <row r="30" spans="1:18" x14ac:dyDescent="0.2">
      <c r="B30" s="215"/>
      <c r="C30" s="218"/>
      <c r="D30" s="215"/>
      <c r="E30" s="215"/>
      <c r="F30" s="215"/>
      <c r="G30" s="215"/>
      <c r="H30" s="215"/>
      <c r="I30" s="215"/>
      <c r="J30" s="215"/>
      <c r="K30" s="215"/>
      <c r="L30" s="215"/>
      <c r="M30" s="215"/>
      <c r="N30" s="215"/>
      <c r="O30" s="66"/>
      <c r="P30" s="66"/>
    </row>
    <row r="31" spans="1:18" x14ac:dyDescent="0.2">
      <c r="B31" s="107"/>
      <c r="C31" s="107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66"/>
      <c r="P31" s="66"/>
    </row>
    <row r="32" spans="1:18" x14ac:dyDescent="0.2">
      <c r="B32" s="107"/>
      <c r="C32" s="107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66"/>
      <c r="P32" s="66"/>
    </row>
    <row r="33" spans="2:16" x14ac:dyDescent="0.2">
      <c r="B33" s="107"/>
      <c r="C33" s="107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66"/>
      <c r="P33" s="66"/>
    </row>
    <row r="34" spans="2:16" x14ac:dyDescent="0.2">
      <c r="B34" s="107"/>
      <c r="C34" s="107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66"/>
      <c r="P34" s="66"/>
    </row>
    <row r="35" spans="2:16" x14ac:dyDescent="0.2">
      <c r="B35" s="107"/>
      <c r="C35" s="107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66"/>
      <c r="P35" s="66"/>
    </row>
    <row r="36" spans="2:16" x14ac:dyDescent="0.2">
      <c r="B36" s="107"/>
      <c r="C36" s="107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66"/>
      <c r="P36" s="66"/>
    </row>
    <row r="37" spans="2:16" x14ac:dyDescent="0.2">
      <c r="B37" s="107"/>
      <c r="C37" s="107"/>
      <c r="D37" s="215"/>
      <c r="E37" s="215"/>
      <c r="F37" s="215"/>
      <c r="G37" s="215"/>
      <c r="H37" s="215"/>
      <c r="I37" s="215"/>
      <c r="J37" s="215"/>
      <c r="K37" s="215"/>
      <c r="L37" s="215"/>
      <c r="M37" s="215"/>
      <c r="N37" s="215"/>
      <c r="O37" s="66"/>
      <c r="P37" s="66"/>
    </row>
    <row r="38" spans="2:16" x14ac:dyDescent="0.2">
      <c r="B38" s="107"/>
      <c r="C38" s="107"/>
      <c r="D38" s="215"/>
      <c r="E38" s="215"/>
      <c r="F38" s="215"/>
      <c r="G38" s="215"/>
      <c r="H38" s="215"/>
      <c r="I38" s="215"/>
      <c r="J38" s="215"/>
      <c r="K38" s="215"/>
      <c r="L38" s="215"/>
      <c r="M38" s="215"/>
      <c r="N38" s="215"/>
      <c r="O38" s="66"/>
      <c r="P38" s="66"/>
    </row>
    <row r="39" spans="2:16" x14ac:dyDescent="0.2">
      <c r="B39" s="107"/>
      <c r="C39" s="107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66"/>
      <c r="P39" s="66"/>
    </row>
    <row r="40" spans="2:16" x14ac:dyDescent="0.2">
      <c r="B40" s="107"/>
      <c r="C40" s="107"/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66"/>
      <c r="P40" s="66"/>
    </row>
    <row r="41" spans="2:16" x14ac:dyDescent="0.2">
      <c r="B41" s="107"/>
      <c r="C41" s="107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66"/>
      <c r="P41" s="66"/>
    </row>
    <row r="42" spans="2:16" x14ac:dyDescent="0.2">
      <c r="B42" s="107"/>
      <c r="C42" s="107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66"/>
      <c r="P42" s="66"/>
    </row>
    <row r="43" spans="2:16" x14ac:dyDescent="0.2">
      <c r="D43" s="215"/>
      <c r="E43" s="66"/>
      <c r="F43" s="66"/>
      <c r="G43" s="215"/>
      <c r="H43" s="66"/>
      <c r="I43" s="66"/>
      <c r="J43" s="66"/>
      <c r="K43" s="66"/>
      <c r="L43" s="66"/>
      <c r="M43" s="66"/>
      <c r="N43" s="66"/>
      <c r="O43" s="66"/>
      <c r="P43" s="66"/>
    </row>
    <row r="44" spans="2:16" x14ac:dyDescent="0.2">
      <c r="D44" s="215"/>
      <c r="E44" s="66"/>
      <c r="F44" s="66"/>
      <c r="G44" s="215"/>
      <c r="H44" s="66"/>
      <c r="I44" s="66"/>
      <c r="J44" s="66"/>
      <c r="K44" s="66"/>
      <c r="L44" s="66"/>
      <c r="M44" s="66"/>
      <c r="N44" s="66"/>
      <c r="O44" s="66"/>
      <c r="P44" s="66"/>
    </row>
    <row r="45" spans="2:16" x14ac:dyDescent="0.2">
      <c r="D45" s="215"/>
      <c r="E45" s="66"/>
      <c r="F45" s="66"/>
      <c r="G45" s="215"/>
      <c r="H45" s="66"/>
      <c r="I45" s="66"/>
      <c r="J45" s="66"/>
      <c r="K45" s="66"/>
      <c r="L45" s="66"/>
      <c r="M45" s="66"/>
      <c r="N45" s="66"/>
      <c r="O45" s="66"/>
      <c r="P45" s="66"/>
    </row>
    <row r="46" spans="2:16" x14ac:dyDescent="0.2">
      <c r="D46" s="215"/>
      <c r="E46" s="66"/>
      <c r="F46" s="66"/>
      <c r="G46" s="215"/>
      <c r="H46" s="66"/>
      <c r="I46" s="66"/>
      <c r="J46" s="66"/>
      <c r="K46" s="66"/>
      <c r="L46" s="66"/>
      <c r="M46" s="66"/>
      <c r="N46" s="66"/>
      <c r="O46" s="66"/>
      <c r="P46" s="66"/>
    </row>
    <row r="47" spans="2:16" x14ac:dyDescent="0.2">
      <c r="D47" s="215"/>
      <c r="E47" s="66"/>
      <c r="F47" s="66"/>
      <c r="G47" s="215"/>
      <c r="H47" s="66"/>
      <c r="I47" s="66"/>
      <c r="J47" s="66"/>
      <c r="K47" s="66"/>
      <c r="L47" s="66"/>
      <c r="M47" s="66"/>
      <c r="N47" s="66"/>
      <c r="O47" s="66"/>
      <c r="P47" s="66"/>
    </row>
    <row r="48" spans="2:16" x14ac:dyDescent="0.2">
      <c r="D48" s="215"/>
      <c r="E48" s="66"/>
      <c r="F48" s="66"/>
      <c r="G48" s="215"/>
      <c r="H48" s="66"/>
      <c r="I48" s="66"/>
      <c r="J48" s="66"/>
      <c r="K48" s="66"/>
      <c r="L48" s="66"/>
      <c r="M48" s="66"/>
      <c r="N48" s="66"/>
      <c r="O48" s="66"/>
      <c r="P48" s="66"/>
    </row>
    <row r="49" spans="4:16" x14ac:dyDescent="0.2">
      <c r="D49" s="215"/>
      <c r="E49" s="66"/>
      <c r="F49" s="66"/>
      <c r="G49" s="215"/>
      <c r="H49" s="66"/>
      <c r="I49" s="66"/>
      <c r="J49" s="66"/>
      <c r="K49" s="66"/>
      <c r="L49" s="66"/>
      <c r="M49" s="66"/>
      <c r="N49" s="66"/>
      <c r="O49" s="66"/>
      <c r="P49" s="66"/>
    </row>
    <row r="50" spans="4:16" x14ac:dyDescent="0.2">
      <c r="D50" s="215"/>
      <c r="E50" s="66"/>
      <c r="F50" s="66"/>
      <c r="G50" s="215"/>
      <c r="H50" s="66"/>
      <c r="I50" s="66"/>
      <c r="J50" s="66"/>
      <c r="K50" s="66"/>
      <c r="L50" s="66"/>
      <c r="M50" s="66"/>
      <c r="N50" s="66"/>
      <c r="O50" s="66"/>
      <c r="P50" s="66"/>
    </row>
    <row r="51" spans="4:16" x14ac:dyDescent="0.2">
      <c r="D51" s="215"/>
      <c r="E51" s="66"/>
      <c r="F51" s="66"/>
      <c r="G51" s="215"/>
      <c r="H51" s="66"/>
      <c r="I51" s="66"/>
      <c r="J51" s="66"/>
      <c r="K51" s="66"/>
      <c r="L51" s="66"/>
      <c r="M51" s="66"/>
      <c r="N51" s="66"/>
      <c r="O51" s="66"/>
      <c r="P51" s="66"/>
    </row>
    <row r="52" spans="4:16" x14ac:dyDescent="0.2">
      <c r="D52" s="215"/>
      <c r="E52" s="66"/>
      <c r="F52" s="66"/>
      <c r="G52" s="215"/>
      <c r="H52" s="66"/>
      <c r="I52" s="66"/>
      <c r="J52" s="66"/>
      <c r="K52" s="66"/>
      <c r="L52" s="66"/>
      <c r="M52" s="66"/>
      <c r="N52" s="66"/>
      <c r="O52" s="66"/>
      <c r="P52" s="66"/>
    </row>
    <row r="53" spans="4:16" x14ac:dyDescent="0.2">
      <c r="D53" s="215"/>
      <c r="E53" s="66"/>
      <c r="F53" s="66"/>
      <c r="G53" s="215"/>
      <c r="H53" s="66"/>
      <c r="I53" s="66"/>
      <c r="J53" s="66"/>
      <c r="K53" s="66"/>
      <c r="L53" s="66"/>
      <c r="M53" s="66"/>
      <c r="N53" s="66"/>
      <c r="O53" s="66"/>
      <c r="P53" s="66"/>
    </row>
    <row r="54" spans="4:16" x14ac:dyDescent="0.2">
      <c r="D54" s="215"/>
      <c r="E54" s="66"/>
      <c r="F54" s="66"/>
      <c r="G54" s="215"/>
      <c r="H54" s="66"/>
      <c r="I54" s="66"/>
      <c r="J54" s="66"/>
      <c r="K54" s="66"/>
      <c r="L54" s="66"/>
      <c r="M54" s="66"/>
      <c r="N54" s="66"/>
      <c r="O54" s="66"/>
      <c r="P54" s="66"/>
    </row>
    <row r="55" spans="4:16" x14ac:dyDescent="0.2">
      <c r="D55" s="215"/>
      <c r="E55" s="66"/>
      <c r="F55" s="66"/>
      <c r="G55" s="215"/>
      <c r="H55" s="66"/>
      <c r="I55" s="66"/>
      <c r="J55" s="66"/>
      <c r="K55" s="66"/>
      <c r="L55" s="66"/>
      <c r="M55" s="66"/>
      <c r="N55" s="66"/>
      <c r="O55" s="66"/>
      <c r="P55" s="66"/>
    </row>
  </sheetData>
  <mergeCells count="1">
    <mergeCell ref="A25:I26"/>
  </mergeCells>
  <pageMargins left="0.70866141732283472" right="0.70866141732283472" top="0.74803149606299213" bottom="0.74803149606299213" header="0.31496062992125984" footer="0.31496062992125984"/>
  <pageSetup paperSize="9" scale="63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55"/>
  <sheetViews>
    <sheetView workbookViewId="0">
      <selection activeCell="C48" sqref="C48"/>
    </sheetView>
  </sheetViews>
  <sheetFormatPr baseColWidth="10" defaultColWidth="8.83203125" defaultRowHeight="16" x14ac:dyDescent="0.2"/>
  <cols>
    <col min="1" max="1" width="68.6640625" customWidth="1"/>
    <col min="2" max="2" width="9.5" bestFit="1" customWidth="1"/>
    <col min="3" max="3" width="9.1640625" bestFit="1" customWidth="1"/>
    <col min="4" max="4" width="10.83203125" customWidth="1"/>
    <col min="5" max="5" width="9.5" bestFit="1" customWidth="1"/>
    <col min="7" max="8" width="9.5" bestFit="1" customWidth="1"/>
  </cols>
  <sheetData>
    <row r="1" spans="1:9" ht="21" x14ac:dyDescent="0.2">
      <c r="A1" s="49" t="s">
        <v>131</v>
      </c>
      <c r="B1" s="52">
        <f>+Invoer!E1</f>
        <v>0</v>
      </c>
      <c r="C1" s="24"/>
      <c r="D1" s="24"/>
      <c r="E1" s="24"/>
      <c r="F1" s="5"/>
      <c r="G1" s="5"/>
      <c r="H1" s="5"/>
      <c r="I1" s="5"/>
    </row>
    <row r="2" spans="1:9" x14ac:dyDescent="0.2">
      <c r="A2" s="48" t="s">
        <v>158</v>
      </c>
      <c r="B2" s="24"/>
      <c r="C2" s="24"/>
      <c r="D2" s="24"/>
      <c r="E2" s="24"/>
      <c r="F2" s="5"/>
      <c r="G2" s="5"/>
      <c r="H2" s="5"/>
      <c r="I2" s="5"/>
    </row>
    <row r="3" spans="1:9" x14ac:dyDescent="0.2">
      <c r="A3" s="15" t="s">
        <v>123</v>
      </c>
      <c r="B3" s="23" t="s">
        <v>94</v>
      </c>
    </row>
    <row r="4" spans="1:9" x14ac:dyDescent="0.2">
      <c r="A4" s="29" t="s">
        <v>99</v>
      </c>
      <c r="B4" s="30">
        <f>+Invoer!C4</f>
        <v>0</v>
      </c>
      <c r="C4" s="9"/>
    </row>
    <row r="5" spans="1:9" x14ac:dyDescent="0.2">
      <c r="A5" s="31" t="s">
        <v>183</v>
      </c>
      <c r="B5" s="30">
        <f>+B4*Invoer!C5</f>
        <v>0</v>
      </c>
      <c r="C5" s="9"/>
    </row>
    <row r="6" spans="1:9" x14ac:dyDescent="0.2">
      <c r="A6" s="32" t="s">
        <v>184</v>
      </c>
      <c r="B6" s="26">
        <f>+Invoer!C6</f>
        <v>0</v>
      </c>
      <c r="C6" s="14"/>
    </row>
    <row r="7" spans="1:9" x14ac:dyDescent="0.2">
      <c r="A7" s="33" t="s">
        <v>106</v>
      </c>
      <c r="B7" s="34">
        <f>+B5-B6</f>
        <v>0</v>
      </c>
      <c r="C7" s="14"/>
    </row>
    <row r="8" spans="1:9" x14ac:dyDescent="0.2">
      <c r="A8" s="12"/>
      <c r="B8" s="8"/>
      <c r="C8" s="14"/>
    </row>
    <row r="9" spans="1:9" x14ac:dyDescent="0.2">
      <c r="A9" s="20" t="s">
        <v>190</v>
      </c>
      <c r="B9" s="27"/>
    </row>
    <row r="10" spans="1:9" ht="30" x14ac:dyDescent="0.2">
      <c r="A10" s="57" t="s">
        <v>97</v>
      </c>
      <c r="B10" s="37">
        <f>+Invoer!C15</f>
        <v>0</v>
      </c>
    </row>
    <row r="11" spans="1:9" ht="15.75" customHeight="1" x14ac:dyDescent="0.2">
      <c r="A11" s="44" t="s">
        <v>176</v>
      </c>
      <c r="B11" s="37">
        <f>+'Directe kosten stap 1 tm 3'!F20</f>
        <v>0</v>
      </c>
    </row>
    <row r="12" spans="1:9" x14ac:dyDescent="0.2">
      <c r="A12" s="53" t="s">
        <v>161</v>
      </c>
      <c r="B12" s="56">
        <f>+'Directe kosten stap 1 tm 3'!F17</f>
        <v>0</v>
      </c>
    </row>
    <row r="13" spans="1:9" x14ac:dyDescent="0.2">
      <c r="A13" s="41" t="s">
        <v>107</v>
      </c>
      <c r="B13" s="42">
        <f>+B10-B11</f>
        <v>0</v>
      </c>
    </row>
    <row r="14" spans="1:9" x14ac:dyDescent="0.2">
      <c r="A14" s="61"/>
      <c r="B14" s="62"/>
    </row>
    <row r="15" spans="1:9" ht="13.5" customHeight="1" x14ac:dyDescent="0.2">
      <c r="A15" s="57" t="s">
        <v>98</v>
      </c>
      <c r="B15" s="37">
        <f>+Invoer!C14</f>
        <v>0</v>
      </c>
      <c r="C15" s="14"/>
    </row>
    <row r="16" spans="1:9" ht="15.75" customHeight="1" x14ac:dyDescent="0.2">
      <c r="A16" s="60" t="s">
        <v>177</v>
      </c>
      <c r="B16" s="37">
        <f>+'Directe kosten stap 1 tm 3'!F21</f>
        <v>0</v>
      </c>
      <c r="C16" s="14"/>
    </row>
    <row r="17" spans="1:3" x14ac:dyDescent="0.2">
      <c r="A17" s="54" t="s">
        <v>107</v>
      </c>
      <c r="B17" s="55">
        <f>+B15-B16</f>
        <v>0</v>
      </c>
      <c r="C17" s="14"/>
    </row>
    <row r="18" spans="1:3" x14ac:dyDescent="0.2">
      <c r="C18" s="14"/>
    </row>
    <row r="19" spans="1:3" x14ac:dyDescent="0.2">
      <c r="A19" s="33"/>
      <c r="B19" s="35"/>
      <c r="C19" s="14"/>
    </row>
    <row r="20" spans="1:3" x14ac:dyDescent="0.2">
      <c r="A20" s="20" t="s">
        <v>191</v>
      </c>
      <c r="B20" s="27"/>
      <c r="C20" s="7"/>
    </row>
    <row r="21" spans="1:3" ht="30" x14ac:dyDescent="0.2">
      <c r="A21" s="36" t="s">
        <v>80</v>
      </c>
      <c r="B21" s="37">
        <f>+Invoer!C17</f>
        <v>0</v>
      </c>
      <c r="C21" s="14"/>
    </row>
    <row r="22" spans="1:3" x14ac:dyDescent="0.2">
      <c r="A22" s="36" t="s">
        <v>108</v>
      </c>
      <c r="B22" s="38">
        <f>+'Kosten stap 4 in ziekenhuis'!I47</f>
        <v>0</v>
      </c>
      <c r="C22" s="14"/>
    </row>
    <row r="23" spans="1:3" x14ac:dyDescent="0.2">
      <c r="A23" s="36" t="s">
        <v>110</v>
      </c>
      <c r="B23" s="39">
        <f>+Invoer!C22</f>
        <v>0</v>
      </c>
      <c r="C23" s="14"/>
    </row>
    <row r="24" spans="1:3" x14ac:dyDescent="0.2">
      <c r="A24" s="36" t="s">
        <v>112</v>
      </c>
      <c r="B24" s="40">
        <f>+B22+(B22*B23)</f>
        <v>0</v>
      </c>
      <c r="C24" s="14"/>
    </row>
    <row r="25" spans="1:3" x14ac:dyDescent="0.2">
      <c r="A25" s="41" t="s">
        <v>118</v>
      </c>
      <c r="B25" s="42">
        <f>+B21-B24</f>
        <v>0</v>
      </c>
      <c r="C25" s="46">
        <f>IFERROR(+B25/B21,0)</f>
        <v>0</v>
      </c>
    </row>
    <row r="26" spans="1:3" x14ac:dyDescent="0.2">
      <c r="A26" s="11"/>
      <c r="B26" s="28"/>
      <c r="C26" s="25"/>
    </row>
    <row r="27" spans="1:3" x14ac:dyDescent="0.2">
      <c r="A27" s="20" t="s">
        <v>192</v>
      </c>
      <c r="B27" s="27"/>
      <c r="C27" s="14"/>
    </row>
    <row r="28" spans="1:3" ht="30" x14ac:dyDescent="0.2">
      <c r="A28" s="43" t="s">
        <v>81</v>
      </c>
      <c r="B28" s="37">
        <f>+Invoer!C19</f>
        <v>0</v>
      </c>
      <c r="C28" s="14"/>
    </row>
    <row r="29" spans="1:3" x14ac:dyDescent="0.2">
      <c r="A29" s="36" t="s">
        <v>109</v>
      </c>
      <c r="B29" s="40">
        <f>+'Kosten stap 4 GRZ'!I75</f>
        <v>0</v>
      </c>
      <c r="C29" s="14"/>
    </row>
    <row r="30" spans="1:3" x14ac:dyDescent="0.2">
      <c r="A30" s="41" t="s">
        <v>119</v>
      </c>
      <c r="B30" s="42">
        <f>+B28-B29</f>
        <v>0</v>
      </c>
      <c r="C30" s="46">
        <f>IFERROR(+B30/B28,0)</f>
        <v>0</v>
      </c>
    </row>
    <row r="31" spans="1:3" s="5" customFormat="1" x14ac:dyDescent="0.2">
      <c r="A31" s="11"/>
      <c r="B31" s="28"/>
      <c r="C31" s="25"/>
    </row>
    <row r="32" spans="1:3" x14ac:dyDescent="0.2">
      <c r="A32" s="20" t="s">
        <v>193</v>
      </c>
      <c r="B32" s="27"/>
      <c r="C32" s="7"/>
    </row>
    <row r="33" spans="1:6" ht="30" x14ac:dyDescent="0.2">
      <c r="A33" s="36" t="s">
        <v>80</v>
      </c>
      <c r="B33" s="38">
        <f>+Invoer!C17</f>
        <v>0</v>
      </c>
      <c r="C33" s="14"/>
    </row>
    <row r="34" spans="1:6" x14ac:dyDescent="0.2">
      <c r="A34" s="36" t="s">
        <v>109</v>
      </c>
      <c r="B34" s="38">
        <f>+'Kosten stap 4 GRZ'!I75</f>
        <v>0</v>
      </c>
      <c r="C34" s="14"/>
      <c r="D34" s="14"/>
      <c r="E34" s="14"/>
      <c r="F34" s="14"/>
    </row>
    <row r="35" spans="1:6" x14ac:dyDescent="0.2">
      <c r="A35" s="36" t="s">
        <v>120</v>
      </c>
      <c r="B35" s="39">
        <f>+Invoer!C23</f>
        <v>0</v>
      </c>
      <c r="C35" s="14"/>
      <c r="D35" s="14"/>
      <c r="E35" s="14"/>
      <c r="F35" s="14"/>
    </row>
    <row r="36" spans="1:6" x14ac:dyDescent="0.2">
      <c r="A36" s="36" t="s">
        <v>117</v>
      </c>
      <c r="B36" s="40">
        <f>+B33*(1-B35)</f>
        <v>0</v>
      </c>
      <c r="C36" s="14"/>
      <c r="D36" s="14"/>
      <c r="E36" s="14"/>
      <c r="F36" s="14"/>
    </row>
    <row r="37" spans="1:6" x14ac:dyDescent="0.2">
      <c r="A37" s="41" t="s">
        <v>118</v>
      </c>
      <c r="B37" s="42">
        <f>+B33-B36</f>
        <v>0</v>
      </c>
      <c r="C37" s="46">
        <f>IFERROR(+B37/B33,0)</f>
        <v>0</v>
      </c>
      <c r="D37" s="13"/>
      <c r="E37" s="6"/>
    </row>
    <row r="38" spans="1:6" x14ac:dyDescent="0.2">
      <c r="A38" s="41" t="s">
        <v>119</v>
      </c>
      <c r="B38" s="42">
        <f>+B36-B34</f>
        <v>0</v>
      </c>
      <c r="C38" s="46">
        <f>IFERROR(+B38/B36,0)</f>
        <v>0</v>
      </c>
      <c r="D38" s="13"/>
      <c r="E38" s="6"/>
    </row>
    <row r="40" spans="1:6" x14ac:dyDescent="0.2">
      <c r="A40" s="189" t="s">
        <v>194</v>
      </c>
      <c r="B40" s="190"/>
      <c r="C40" s="190"/>
      <c r="D40" s="190"/>
      <c r="E40" s="190"/>
    </row>
    <row r="41" spans="1:6" x14ac:dyDescent="0.2">
      <c r="A41" s="191" t="s">
        <v>125</v>
      </c>
      <c r="B41" s="192">
        <f>+Invoer!C7</f>
        <v>0</v>
      </c>
      <c r="C41" s="192">
        <f>+Invoer!C8</f>
        <v>0</v>
      </c>
      <c r="D41" s="192">
        <f>+Invoer!C9</f>
        <v>0</v>
      </c>
      <c r="E41" s="192">
        <f>+Invoer!C10</f>
        <v>0</v>
      </c>
    </row>
    <row r="42" spans="1:6" x14ac:dyDescent="0.2">
      <c r="A42" s="15" t="s">
        <v>195</v>
      </c>
      <c r="B42" s="45">
        <v>2015</v>
      </c>
      <c r="C42" s="45">
        <v>2016</v>
      </c>
      <c r="D42" s="45">
        <v>2017</v>
      </c>
      <c r="E42" s="45">
        <v>2018</v>
      </c>
    </row>
    <row r="43" spans="1:6" x14ac:dyDescent="0.2">
      <c r="A43" s="193" t="s">
        <v>124</v>
      </c>
      <c r="B43" s="194">
        <f>+Invoer!C17*Invoer!C7</f>
        <v>0</v>
      </c>
      <c r="C43" s="194">
        <f>+Invoer!C17*Invoer!C8</f>
        <v>0</v>
      </c>
      <c r="D43" s="194">
        <f>+Invoer!C17*Invoer!C9</f>
        <v>0</v>
      </c>
      <c r="E43" s="194">
        <f>+Invoer!C17*Invoer!C10</f>
        <v>0</v>
      </c>
    </row>
    <row r="44" spans="1:6" x14ac:dyDescent="0.2">
      <c r="A44" s="193" t="s">
        <v>114</v>
      </c>
      <c r="B44" s="194">
        <f>+B43*Invoer!C22</f>
        <v>0</v>
      </c>
      <c r="C44" s="194">
        <f>+C43*Invoer!C22</f>
        <v>0</v>
      </c>
      <c r="D44" s="194">
        <f>+D43*Invoer!C22</f>
        <v>0</v>
      </c>
      <c r="E44" s="194">
        <f>+E43*Invoer!C22</f>
        <v>0</v>
      </c>
    </row>
    <row r="45" spans="1:6" x14ac:dyDescent="0.2">
      <c r="A45" s="195" t="s">
        <v>127</v>
      </c>
      <c r="B45" s="47">
        <f>+B25*Invoer!C7</f>
        <v>0</v>
      </c>
      <c r="C45" s="47">
        <f>+B25*Invoer!C8</f>
        <v>0</v>
      </c>
      <c r="D45" s="47">
        <f>+B25*Invoer!C9</f>
        <v>0</v>
      </c>
      <c r="E45" s="47">
        <f>+B25*Invoer!C10</f>
        <v>0</v>
      </c>
    </row>
    <row r="46" spans="1:6" x14ac:dyDescent="0.2">
      <c r="A46" s="196"/>
      <c r="B46" s="197"/>
      <c r="C46" s="198"/>
      <c r="D46" s="198"/>
      <c r="E46" s="199"/>
    </row>
    <row r="47" spans="1:6" x14ac:dyDescent="0.2">
      <c r="A47" s="15" t="s">
        <v>196</v>
      </c>
      <c r="B47" s="45">
        <v>2015</v>
      </c>
      <c r="C47" s="45">
        <v>2016</v>
      </c>
      <c r="D47" s="45">
        <v>2017</v>
      </c>
      <c r="E47" s="45">
        <v>2018</v>
      </c>
    </row>
    <row r="48" spans="1:6" x14ac:dyDescent="0.2">
      <c r="A48" s="200" t="s">
        <v>115</v>
      </c>
      <c r="B48" s="194">
        <f>+Invoer!C19*Invoer!C7</f>
        <v>0</v>
      </c>
      <c r="C48" s="194">
        <f>+Invoer!C19*Invoer!C8</f>
        <v>0</v>
      </c>
      <c r="D48" s="194">
        <f>+Invoer!C19*Invoer!C9</f>
        <v>0</v>
      </c>
      <c r="E48" s="194">
        <f>+Invoer!C19*Invoer!C10</f>
        <v>0</v>
      </c>
    </row>
    <row r="49" spans="1:5" x14ac:dyDescent="0.2">
      <c r="A49" s="195" t="s">
        <v>126</v>
      </c>
      <c r="B49" s="47">
        <f>+B48-B43</f>
        <v>0</v>
      </c>
      <c r="C49" s="47">
        <f t="shared" ref="C49:E49" si="0">+C48-C43</f>
        <v>0</v>
      </c>
      <c r="D49" s="47">
        <f t="shared" si="0"/>
        <v>0</v>
      </c>
      <c r="E49" s="47">
        <f t="shared" si="0"/>
        <v>0</v>
      </c>
    </row>
    <row r="50" spans="1:5" x14ac:dyDescent="0.2">
      <c r="A50" s="65"/>
      <c r="B50" s="65"/>
      <c r="C50" s="65"/>
      <c r="D50" s="88"/>
      <c r="E50" s="201"/>
    </row>
    <row r="51" spans="1:5" x14ac:dyDescent="0.2">
      <c r="A51" s="15" t="s">
        <v>197</v>
      </c>
      <c r="B51" s="45">
        <v>2015</v>
      </c>
      <c r="C51" s="45">
        <v>2016</v>
      </c>
      <c r="D51" s="45">
        <v>2017</v>
      </c>
      <c r="E51" s="45">
        <v>2018</v>
      </c>
    </row>
    <row r="52" spans="1:5" x14ac:dyDescent="0.2">
      <c r="A52" s="200" t="s">
        <v>113</v>
      </c>
      <c r="B52" s="194">
        <f>+B43</f>
        <v>0</v>
      </c>
      <c r="C52" s="194">
        <f t="shared" ref="C52:E52" si="1">+C43</f>
        <v>0</v>
      </c>
      <c r="D52" s="194">
        <f t="shared" si="1"/>
        <v>0</v>
      </c>
      <c r="E52" s="194">
        <f t="shared" si="1"/>
        <v>0</v>
      </c>
    </row>
    <row r="53" spans="1:5" x14ac:dyDescent="0.2">
      <c r="A53" s="200" t="s">
        <v>116</v>
      </c>
      <c r="B53" s="202">
        <f>+Invoer!C7*Dashboard!B36</f>
        <v>0</v>
      </c>
      <c r="C53" s="203">
        <f>+Invoer!C8*Dashboard!B36</f>
        <v>0</v>
      </c>
      <c r="D53" s="203">
        <f>+Invoer!C9*Dashboard!B36</f>
        <v>0</v>
      </c>
      <c r="E53" s="194">
        <f>+B36*Invoer!C10</f>
        <v>0</v>
      </c>
    </row>
    <row r="54" spans="1:5" x14ac:dyDescent="0.2">
      <c r="A54" s="204" t="s">
        <v>127</v>
      </c>
      <c r="B54" s="47">
        <f>+B37*Invoer!C7</f>
        <v>0</v>
      </c>
      <c r="C54" s="47">
        <f>+B37*Invoer!C8</f>
        <v>0</v>
      </c>
      <c r="D54" s="47">
        <f>+B37*Invoer!C9</f>
        <v>0</v>
      </c>
      <c r="E54" s="47">
        <f>+B37*Invoer!C10</f>
        <v>0</v>
      </c>
    </row>
    <row r="55" spans="1:5" x14ac:dyDescent="0.2">
      <c r="A55" s="204" t="s">
        <v>128</v>
      </c>
      <c r="B55" s="47">
        <f>+B38*Invoer!C7</f>
        <v>0</v>
      </c>
      <c r="C55" s="47">
        <f>+B38*Invoer!C8</f>
        <v>0</v>
      </c>
      <c r="D55" s="47">
        <f>+B38*Invoer!C9</f>
        <v>0</v>
      </c>
      <c r="E55" s="47">
        <f>+B38*Invoer!C10</f>
        <v>0</v>
      </c>
    </row>
  </sheetData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0"/>
  <sheetViews>
    <sheetView zoomScale="125" zoomScaleNormal="125" zoomScalePageLayoutView="125" workbookViewId="0">
      <selection activeCell="E11" sqref="E11"/>
    </sheetView>
  </sheetViews>
  <sheetFormatPr baseColWidth="10" defaultColWidth="10.83203125" defaultRowHeight="16" x14ac:dyDescent="0.2"/>
  <cols>
    <col min="1" max="1" width="27.5" style="2" customWidth="1"/>
    <col min="2" max="2" width="15.83203125" style="1" customWidth="1"/>
    <col min="3" max="3" width="8.33203125" style="1" customWidth="1"/>
    <col min="4" max="4" width="6.5" style="1" bestFit="1" customWidth="1"/>
    <col min="5" max="6" width="9.5" style="1" bestFit="1" customWidth="1"/>
    <col min="7" max="7" width="22.6640625" style="1" customWidth="1"/>
    <col min="8" max="8" width="10.83203125" style="1"/>
    <col min="9" max="9" width="11.33203125" style="1" customWidth="1"/>
    <col min="10" max="16384" width="10.83203125" style="1"/>
  </cols>
  <sheetData>
    <row r="1" spans="1:6" s="3" customFormat="1" ht="43" x14ac:dyDescent="0.2">
      <c r="A1" s="93" t="s">
        <v>198</v>
      </c>
      <c r="B1" s="94" t="s">
        <v>2</v>
      </c>
      <c r="C1" s="95" t="s">
        <v>6</v>
      </c>
      <c r="D1" s="95" t="s">
        <v>9</v>
      </c>
      <c r="E1" s="51" t="s">
        <v>141</v>
      </c>
      <c r="F1" s="96" t="s">
        <v>0</v>
      </c>
    </row>
    <row r="2" spans="1:6" x14ac:dyDescent="0.2">
      <c r="A2" s="98" t="s">
        <v>82</v>
      </c>
      <c r="B2" s="99"/>
      <c r="C2" s="99"/>
      <c r="D2" s="100"/>
      <c r="E2" s="101"/>
      <c r="F2" s="101"/>
    </row>
    <row r="3" spans="1:6" x14ac:dyDescent="0.2">
      <c r="A3" s="205" t="s">
        <v>182</v>
      </c>
      <c r="B3" s="99" t="s">
        <v>18</v>
      </c>
      <c r="C3" s="99">
        <v>30</v>
      </c>
      <c r="D3" s="100">
        <f t="shared" ref="D3:D15" si="0">C3/60</f>
        <v>0.5</v>
      </c>
      <c r="E3" s="101">
        <f>+Invoer!F4</f>
        <v>0</v>
      </c>
      <c r="F3" s="101">
        <f>D3*E3</f>
        <v>0</v>
      </c>
    </row>
    <row r="4" spans="1:6" x14ac:dyDescent="0.2">
      <c r="A4" s="98" t="s">
        <v>83</v>
      </c>
      <c r="B4" s="99" t="s">
        <v>14</v>
      </c>
      <c r="C4" s="99">
        <v>20</v>
      </c>
      <c r="D4" s="100">
        <f t="shared" si="0"/>
        <v>0.33333333333333331</v>
      </c>
      <c r="E4" s="101">
        <f>+Invoer!F10</f>
        <v>0</v>
      </c>
      <c r="F4" s="101">
        <f>D4*E4</f>
        <v>0</v>
      </c>
    </row>
    <row r="5" spans="1:6" x14ac:dyDescent="0.2">
      <c r="A5" s="102" t="s">
        <v>84</v>
      </c>
      <c r="B5" s="99" t="s">
        <v>18</v>
      </c>
      <c r="C5" s="127">
        <f>+Invoer!C11*10</f>
        <v>2</v>
      </c>
      <c r="D5" s="100">
        <f>C5/60</f>
        <v>3.3333333333333333E-2</v>
      </c>
      <c r="E5" s="101">
        <f>+Invoer!F4</f>
        <v>0</v>
      </c>
      <c r="F5" s="101">
        <f>D5*E5</f>
        <v>0</v>
      </c>
    </row>
    <row r="6" spans="1:6" x14ac:dyDescent="0.2">
      <c r="A6" s="102" t="s">
        <v>85</v>
      </c>
      <c r="B6" s="99"/>
      <c r="C6" s="127"/>
      <c r="D6" s="100"/>
      <c r="E6" s="101"/>
      <c r="F6" s="101"/>
    </row>
    <row r="7" spans="1:6" x14ac:dyDescent="0.2">
      <c r="A7" s="102" t="s">
        <v>86</v>
      </c>
      <c r="B7" s="99" t="s">
        <v>18</v>
      </c>
      <c r="C7" s="127">
        <f>+Invoer!C11*5</f>
        <v>1</v>
      </c>
      <c r="D7" s="100">
        <f t="shared" si="0"/>
        <v>1.6666666666666666E-2</v>
      </c>
      <c r="E7" s="101">
        <f>+Invoer!F4</f>
        <v>0</v>
      </c>
      <c r="F7" s="101">
        <f>D7*E7</f>
        <v>0</v>
      </c>
    </row>
    <row r="8" spans="1:6" x14ac:dyDescent="0.2">
      <c r="A8" s="102" t="s">
        <v>87</v>
      </c>
      <c r="B8" s="99"/>
      <c r="C8" s="127"/>
      <c r="D8" s="100"/>
      <c r="E8" s="101"/>
      <c r="F8" s="101">
        <f>+Invoer!F12*Invoer!C11</f>
        <v>0</v>
      </c>
    </row>
    <row r="9" spans="1:6" x14ac:dyDescent="0.2">
      <c r="A9" s="222" t="s">
        <v>88</v>
      </c>
      <c r="B9" s="99" t="s">
        <v>14</v>
      </c>
      <c r="C9" s="127">
        <f>+Invoer!C11*5</f>
        <v>1</v>
      </c>
      <c r="D9" s="100">
        <f t="shared" si="0"/>
        <v>1.6666666666666666E-2</v>
      </c>
      <c r="E9" s="101">
        <f>+Invoer!F10</f>
        <v>0</v>
      </c>
      <c r="F9" s="101">
        <f t="shared" ref="F9:F15" si="1">D9*E9</f>
        <v>0</v>
      </c>
    </row>
    <row r="10" spans="1:6" x14ac:dyDescent="0.2">
      <c r="A10" s="222"/>
      <c r="B10" s="99" t="s">
        <v>18</v>
      </c>
      <c r="C10" s="127">
        <f>+Invoer!C11*5</f>
        <v>1</v>
      </c>
      <c r="D10" s="100">
        <f t="shared" si="0"/>
        <v>1.6666666666666666E-2</v>
      </c>
      <c r="E10" s="101">
        <f>+Invoer!F4</f>
        <v>0</v>
      </c>
      <c r="F10" s="101">
        <f t="shared" si="1"/>
        <v>0</v>
      </c>
    </row>
    <row r="11" spans="1:6" ht="60" x14ac:dyDescent="0.2">
      <c r="A11" s="208" t="s">
        <v>199</v>
      </c>
      <c r="B11" s="99" t="s">
        <v>14</v>
      </c>
      <c r="C11" s="127">
        <f>+Invoer!C11*20</f>
        <v>4</v>
      </c>
      <c r="D11" s="100">
        <f>C11/60</f>
        <v>6.6666666666666666E-2</v>
      </c>
      <c r="E11" s="101">
        <f>+Invoer!F10</f>
        <v>0</v>
      </c>
      <c r="F11" s="101">
        <f t="shared" si="1"/>
        <v>0</v>
      </c>
    </row>
    <row r="12" spans="1:6" ht="30" x14ac:dyDescent="0.2">
      <c r="A12" s="98" t="s">
        <v>89</v>
      </c>
      <c r="B12" s="99" t="s">
        <v>18</v>
      </c>
      <c r="C12" s="99">
        <v>15</v>
      </c>
      <c r="D12" s="100">
        <f t="shared" si="0"/>
        <v>0.25</v>
      </c>
      <c r="E12" s="101">
        <f>+Invoer!F4</f>
        <v>0</v>
      </c>
      <c r="F12" s="101">
        <f t="shared" si="1"/>
        <v>0</v>
      </c>
    </row>
    <row r="13" spans="1:6" ht="30" x14ac:dyDescent="0.2">
      <c r="A13" s="98" t="s">
        <v>90</v>
      </c>
      <c r="B13" s="99" t="s">
        <v>18</v>
      </c>
      <c r="C13" s="99">
        <v>10</v>
      </c>
      <c r="D13" s="100">
        <f t="shared" si="0"/>
        <v>0.16666666666666666</v>
      </c>
      <c r="E13" s="101">
        <f>+Invoer!F4</f>
        <v>0</v>
      </c>
      <c r="F13" s="101">
        <f t="shared" si="1"/>
        <v>0</v>
      </c>
    </row>
    <row r="14" spans="1:6" ht="30" x14ac:dyDescent="0.2">
      <c r="A14" s="102" t="s">
        <v>132</v>
      </c>
      <c r="B14" s="99" t="s">
        <v>14</v>
      </c>
      <c r="C14" s="99">
        <v>20</v>
      </c>
      <c r="D14" s="100">
        <f t="shared" si="0"/>
        <v>0.33333333333333331</v>
      </c>
      <c r="E14" s="101">
        <f>+Invoer!F10</f>
        <v>0</v>
      </c>
      <c r="F14" s="101">
        <f t="shared" si="1"/>
        <v>0</v>
      </c>
    </row>
    <row r="15" spans="1:6" ht="30" x14ac:dyDescent="0.2">
      <c r="A15" s="98" t="s">
        <v>92</v>
      </c>
      <c r="B15" s="99" t="s">
        <v>14</v>
      </c>
      <c r="C15" s="99">
        <v>45</v>
      </c>
      <c r="D15" s="100">
        <f t="shared" si="0"/>
        <v>0.75</v>
      </c>
      <c r="E15" s="101">
        <f>+Invoer!F10</f>
        <v>0</v>
      </c>
      <c r="F15" s="101">
        <f t="shared" si="1"/>
        <v>0</v>
      </c>
    </row>
    <row r="16" spans="1:6" x14ac:dyDescent="0.2">
      <c r="A16" s="103" t="s">
        <v>178</v>
      </c>
      <c r="B16" s="99"/>
      <c r="C16" s="99"/>
      <c r="D16" s="100"/>
      <c r="E16" s="101"/>
      <c r="F16" s="104">
        <f>SUM(F3:F15)</f>
        <v>0</v>
      </c>
    </row>
    <row r="17" spans="1:6" x14ac:dyDescent="0.2">
      <c r="A17" s="105" t="s">
        <v>160</v>
      </c>
      <c r="B17" s="99"/>
      <c r="C17" s="99"/>
      <c r="D17" s="100"/>
      <c r="E17" s="101"/>
      <c r="F17" s="104">
        <f>F5+F7+F8+F9+F10+F11</f>
        <v>0</v>
      </c>
    </row>
    <row r="18" spans="1:6" ht="30" x14ac:dyDescent="0.2">
      <c r="A18" s="105" t="s">
        <v>163</v>
      </c>
      <c r="B18" s="99"/>
      <c r="C18" s="99"/>
      <c r="D18" s="100"/>
      <c r="E18" s="101"/>
      <c r="F18" s="104">
        <f>+F3+F14</f>
        <v>0</v>
      </c>
    </row>
    <row r="19" spans="1:6" ht="30" x14ac:dyDescent="0.2">
      <c r="A19" s="105" t="s">
        <v>173</v>
      </c>
      <c r="B19" s="99"/>
      <c r="C19" s="99"/>
      <c r="D19" s="100"/>
      <c r="E19" s="101"/>
      <c r="F19" s="104">
        <f>+F15+F13+F12</f>
        <v>0</v>
      </c>
    </row>
    <row r="20" spans="1:6" ht="45" x14ac:dyDescent="0.2">
      <c r="A20" s="106" t="s">
        <v>174</v>
      </c>
      <c r="B20" s="99"/>
      <c r="C20" s="99"/>
      <c r="D20" s="100"/>
      <c r="E20" s="101"/>
      <c r="F20" s="104">
        <f>+F16</f>
        <v>0</v>
      </c>
    </row>
    <row r="21" spans="1:6" ht="45" x14ac:dyDescent="0.2">
      <c r="A21" s="106" t="s">
        <v>175</v>
      </c>
      <c r="B21" s="99"/>
      <c r="C21" s="99"/>
      <c r="D21" s="100"/>
      <c r="E21" s="101"/>
      <c r="F21" s="104">
        <f>+F16-F19</f>
        <v>0</v>
      </c>
    </row>
    <row r="22" spans="1:6" ht="17" thickBot="1" x14ac:dyDescent="0.25">
      <c r="A22" s="107"/>
      <c r="B22" s="107"/>
      <c r="C22" s="107"/>
      <c r="D22" s="107"/>
      <c r="E22" s="107"/>
      <c r="F22" s="107"/>
    </row>
    <row r="23" spans="1:6" x14ac:dyDescent="0.2">
      <c r="A23" s="223" t="s">
        <v>49</v>
      </c>
      <c r="B23" s="224"/>
      <c r="C23" s="224"/>
      <c r="D23" s="224"/>
      <c r="E23" s="224"/>
      <c r="F23" s="225"/>
    </row>
    <row r="24" spans="1:6" ht="15.75" customHeight="1" x14ac:dyDescent="0.2">
      <c r="A24" s="108" t="s">
        <v>145</v>
      </c>
      <c r="B24" s="109"/>
      <c r="C24" s="109"/>
      <c r="D24" s="109"/>
      <c r="E24" s="109"/>
      <c r="F24" s="110"/>
    </row>
    <row r="25" spans="1:6" x14ac:dyDescent="0.2">
      <c r="A25" s="111" t="s">
        <v>144</v>
      </c>
      <c r="B25" s="112"/>
      <c r="C25" s="112"/>
      <c r="D25" s="112"/>
      <c r="E25" s="112"/>
      <c r="F25" s="113"/>
    </row>
    <row r="26" spans="1:6" x14ac:dyDescent="0.2">
      <c r="A26" s="111" t="s">
        <v>142</v>
      </c>
      <c r="B26" s="112"/>
      <c r="C26" s="112"/>
      <c r="D26" s="112"/>
      <c r="E26" s="112"/>
      <c r="F26" s="113"/>
    </row>
    <row r="27" spans="1:6" x14ac:dyDescent="0.2">
      <c r="A27" s="213" t="s">
        <v>203</v>
      </c>
      <c r="B27" s="114"/>
      <c r="C27" s="114"/>
      <c r="D27" s="114"/>
      <c r="E27" s="114"/>
      <c r="F27" s="115"/>
    </row>
    <row r="28" spans="1:6" x14ac:dyDescent="0.2">
      <c r="A28" s="226" t="s">
        <v>159</v>
      </c>
      <c r="B28" s="227"/>
      <c r="C28" s="227"/>
      <c r="D28" s="227"/>
      <c r="E28" s="227"/>
      <c r="F28" s="228"/>
    </row>
    <row r="29" spans="1:6" x14ac:dyDescent="0.2">
      <c r="A29" s="214" t="s">
        <v>93</v>
      </c>
      <c r="B29" s="114"/>
      <c r="C29" s="114"/>
      <c r="D29" s="114"/>
      <c r="E29" s="114"/>
      <c r="F29" s="115"/>
    </row>
    <row r="30" spans="1:6" x14ac:dyDescent="0.2">
      <c r="A30" s="116"/>
      <c r="B30" s="107"/>
      <c r="C30" s="107"/>
      <c r="D30" s="107"/>
      <c r="E30" s="107"/>
      <c r="F30" s="107"/>
    </row>
  </sheetData>
  <mergeCells count="3">
    <mergeCell ref="A9:A10"/>
    <mergeCell ref="A23:F23"/>
    <mergeCell ref="A28:F28"/>
  </mergeCells>
  <pageMargins left="0.70866141732283472" right="0.70866141732283472" top="0.74803149606299213" bottom="0.74803149606299213" header="0.31496062992125984" footer="0.31496062992125984"/>
  <pageSetup paperSize="9" scale="86" orientation="portrait"/>
  <ignoredErrors>
    <ignoredError sqref="F8 E10:E11 E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58"/>
  <sheetViews>
    <sheetView zoomScale="80" zoomScaleNormal="80" zoomScalePageLayoutView="80" workbookViewId="0">
      <selection activeCell="G55" sqref="G55"/>
    </sheetView>
  </sheetViews>
  <sheetFormatPr baseColWidth="10" defaultColWidth="8.83203125" defaultRowHeight="15" x14ac:dyDescent="0.2"/>
  <cols>
    <col min="1" max="1" width="29.6640625" style="65" customWidth="1"/>
    <col min="2" max="2" width="23.1640625" style="65" customWidth="1"/>
    <col min="3" max="7" width="8.83203125" style="65"/>
    <col min="8" max="8" width="9.5" style="65" bestFit="1" customWidth="1"/>
    <col min="9" max="9" width="10.83203125" style="65" bestFit="1" customWidth="1"/>
    <col min="10" max="16384" width="8.83203125" style="65"/>
  </cols>
  <sheetData>
    <row r="1" spans="1:9" ht="45.75" customHeight="1" x14ac:dyDescent="0.25">
      <c r="A1" s="117" t="s">
        <v>95</v>
      </c>
      <c r="B1" s="118" t="s">
        <v>2</v>
      </c>
      <c r="C1" s="119" t="s">
        <v>6</v>
      </c>
      <c r="D1" s="119" t="s">
        <v>7</v>
      </c>
      <c r="E1" s="119" t="s">
        <v>5</v>
      </c>
      <c r="F1" s="120" t="s">
        <v>8</v>
      </c>
      <c r="G1" s="121" t="s">
        <v>9</v>
      </c>
      <c r="H1" s="50" t="s">
        <v>141</v>
      </c>
      <c r="I1" s="122" t="s">
        <v>0</v>
      </c>
    </row>
    <row r="2" spans="1:9" x14ac:dyDescent="0.2">
      <c r="A2" s="209" t="s">
        <v>91</v>
      </c>
      <c r="B2" s="123"/>
      <c r="C2" s="123"/>
      <c r="D2" s="123"/>
      <c r="E2" s="123"/>
      <c r="F2" s="124"/>
      <c r="G2" s="97"/>
      <c r="H2" s="97"/>
      <c r="I2" s="97"/>
    </row>
    <row r="3" spans="1:9" x14ac:dyDescent="0.2">
      <c r="A3" s="125" t="s">
        <v>147</v>
      </c>
      <c r="B3" s="99" t="s">
        <v>11</v>
      </c>
      <c r="C3" s="99">
        <v>90</v>
      </c>
      <c r="D3" s="99">
        <v>1</v>
      </c>
      <c r="E3" s="99">
        <v>1</v>
      </c>
      <c r="F3" s="126">
        <f>C3*D3*E3</f>
        <v>90</v>
      </c>
      <c r="G3" s="100">
        <f>F3/60</f>
        <v>1.5</v>
      </c>
      <c r="H3" s="101">
        <f>+Invoer!F4</f>
        <v>0</v>
      </c>
      <c r="I3" s="101">
        <f>G3*H3</f>
        <v>0</v>
      </c>
    </row>
    <row r="4" spans="1:9" x14ac:dyDescent="0.2">
      <c r="A4" s="125" t="s">
        <v>148</v>
      </c>
      <c r="B4" s="99" t="s">
        <v>11</v>
      </c>
      <c r="C4" s="99">
        <v>30</v>
      </c>
      <c r="D4" s="99">
        <v>1</v>
      </c>
      <c r="E4" s="99">
        <v>1</v>
      </c>
      <c r="F4" s="126">
        <f>C4*D4*E4</f>
        <v>30</v>
      </c>
      <c r="G4" s="100">
        <f>F4/60</f>
        <v>0.5</v>
      </c>
      <c r="H4" s="101">
        <f>+Invoer!F4</f>
        <v>0</v>
      </c>
      <c r="I4" s="101">
        <f t="shared" ref="I4:I44" si="0">G4*H4</f>
        <v>0</v>
      </c>
    </row>
    <row r="5" spans="1:9" x14ac:dyDescent="0.2">
      <c r="A5" s="230" t="s">
        <v>136</v>
      </c>
      <c r="B5" s="99" t="s">
        <v>37</v>
      </c>
      <c r="C5" s="127">
        <v>15</v>
      </c>
      <c r="D5" s="99">
        <v>1</v>
      </c>
      <c r="E5" s="99">
        <v>1</v>
      </c>
      <c r="F5" s="127">
        <f t="shared" ref="F5:F36" si="1">C5*D5*E5</f>
        <v>15</v>
      </c>
      <c r="G5" s="100">
        <v>0.25</v>
      </c>
      <c r="H5" s="101">
        <f>+Invoer!F6</f>
        <v>0</v>
      </c>
      <c r="I5" s="101">
        <f t="shared" si="0"/>
        <v>0</v>
      </c>
    </row>
    <row r="6" spans="1:9" x14ac:dyDescent="0.2">
      <c r="A6" s="230"/>
      <c r="B6" s="99" t="s">
        <v>14</v>
      </c>
      <c r="C6" s="127">
        <v>15</v>
      </c>
      <c r="D6" s="99">
        <v>1</v>
      </c>
      <c r="E6" s="99">
        <v>1</v>
      </c>
      <c r="F6" s="127">
        <f t="shared" si="1"/>
        <v>15</v>
      </c>
      <c r="G6" s="100">
        <v>0.25</v>
      </c>
      <c r="H6" s="101">
        <f>+Invoer!F10</f>
        <v>0</v>
      </c>
      <c r="I6" s="101">
        <f t="shared" si="0"/>
        <v>0</v>
      </c>
    </row>
    <row r="7" spans="1:9" x14ac:dyDescent="0.2">
      <c r="A7" s="230"/>
      <c r="B7" s="99" t="s">
        <v>18</v>
      </c>
      <c r="C7" s="127">
        <v>15</v>
      </c>
      <c r="D7" s="99">
        <v>1</v>
      </c>
      <c r="E7" s="99">
        <v>1</v>
      </c>
      <c r="F7" s="127">
        <f t="shared" si="1"/>
        <v>15</v>
      </c>
      <c r="G7" s="100">
        <v>0.25</v>
      </c>
      <c r="H7" s="101">
        <f>+Invoer!F4</f>
        <v>0</v>
      </c>
      <c r="I7" s="101">
        <f t="shared" si="0"/>
        <v>0</v>
      </c>
    </row>
    <row r="8" spans="1:9" x14ac:dyDescent="0.2">
      <c r="A8" s="230"/>
      <c r="B8" s="99" t="s">
        <v>15</v>
      </c>
      <c r="C8" s="127">
        <v>15</v>
      </c>
      <c r="D8" s="99">
        <v>1</v>
      </c>
      <c r="E8" s="99">
        <v>1</v>
      </c>
      <c r="F8" s="127">
        <f t="shared" si="1"/>
        <v>15</v>
      </c>
      <c r="G8" s="100">
        <v>0.25</v>
      </c>
      <c r="H8" s="101">
        <f>+Invoer!F8</f>
        <v>0</v>
      </c>
      <c r="I8" s="101">
        <f t="shared" si="0"/>
        <v>0</v>
      </c>
    </row>
    <row r="9" spans="1:9" x14ac:dyDescent="0.2">
      <c r="A9" s="230"/>
      <c r="B9" s="128" t="s">
        <v>42</v>
      </c>
      <c r="C9" s="127">
        <v>15</v>
      </c>
      <c r="D9" s="99">
        <v>1</v>
      </c>
      <c r="E9" s="99">
        <v>1</v>
      </c>
      <c r="F9" s="127">
        <f t="shared" si="1"/>
        <v>15</v>
      </c>
      <c r="G9" s="100">
        <v>0.25</v>
      </c>
      <c r="H9" s="101">
        <f>+Invoer!F7</f>
        <v>0</v>
      </c>
      <c r="I9" s="101">
        <f t="shared" si="0"/>
        <v>0</v>
      </c>
    </row>
    <row r="10" spans="1:9" x14ac:dyDescent="0.2">
      <c r="A10" s="231"/>
      <c r="B10" s="99" t="s">
        <v>43</v>
      </c>
      <c r="C10" s="127">
        <v>15</v>
      </c>
      <c r="D10" s="99">
        <v>1</v>
      </c>
      <c r="E10" s="99">
        <v>1</v>
      </c>
      <c r="F10" s="127">
        <f t="shared" si="1"/>
        <v>15</v>
      </c>
      <c r="G10" s="100">
        <v>0.25</v>
      </c>
      <c r="H10" s="101">
        <f>+Invoer!F9</f>
        <v>0</v>
      </c>
      <c r="I10" s="101">
        <f t="shared" si="0"/>
        <v>0</v>
      </c>
    </row>
    <row r="11" spans="1:9" ht="15.75" customHeight="1" x14ac:dyDescent="0.2">
      <c r="A11" s="229" t="s">
        <v>1</v>
      </c>
      <c r="B11" s="99" t="s">
        <v>18</v>
      </c>
      <c r="C11" s="127">
        <v>60</v>
      </c>
      <c r="D11" s="99">
        <v>1</v>
      </c>
      <c r="E11" s="99">
        <v>1</v>
      </c>
      <c r="F11" s="129">
        <f t="shared" si="1"/>
        <v>60</v>
      </c>
      <c r="G11" s="100">
        <f t="shared" ref="G11:G46" si="2">F11/60</f>
        <v>1</v>
      </c>
      <c r="H11" s="101">
        <f>+Invoer!F4</f>
        <v>0</v>
      </c>
      <c r="I11" s="101">
        <f t="shared" si="0"/>
        <v>0</v>
      </c>
    </row>
    <row r="12" spans="1:9" x14ac:dyDescent="0.2">
      <c r="A12" s="229"/>
      <c r="B12" s="99" t="s">
        <v>14</v>
      </c>
      <c r="C12" s="99">
        <v>60</v>
      </c>
      <c r="D12" s="99">
        <v>1</v>
      </c>
      <c r="E12" s="99">
        <v>1</v>
      </c>
      <c r="F12" s="129">
        <f t="shared" si="1"/>
        <v>60</v>
      </c>
      <c r="G12" s="100">
        <f t="shared" si="2"/>
        <v>1</v>
      </c>
      <c r="H12" s="130">
        <f>+Invoer!F10</f>
        <v>0</v>
      </c>
      <c r="I12" s="101">
        <f t="shared" si="0"/>
        <v>0</v>
      </c>
    </row>
    <row r="13" spans="1:9" x14ac:dyDescent="0.2">
      <c r="A13" s="131" t="s">
        <v>22</v>
      </c>
      <c r="B13" s="127" t="s">
        <v>18</v>
      </c>
      <c r="C13" s="127">
        <v>15</v>
      </c>
      <c r="D13" s="127">
        <v>1</v>
      </c>
      <c r="E13" s="127">
        <v>1</v>
      </c>
      <c r="F13" s="129">
        <f t="shared" si="1"/>
        <v>15</v>
      </c>
      <c r="G13" s="132">
        <f t="shared" si="2"/>
        <v>0.25</v>
      </c>
      <c r="H13" s="133">
        <f>+Invoer!F4</f>
        <v>0</v>
      </c>
      <c r="I13" s="134"/>
    </row>
    <row r="14" spans="1:9" x14ac:dyDescent="0.2">
      <c r="A14" s="131" t="s">
        <v>96</v>
      </c>
      <c r="B14" s="99" t="s">
        <v>3</v>
      </c>
      <c r="C14" s="99">
        <v>30</v>
      </c>
      <c r="D14" s="99">
        <v>1</v>
      </c>
      <c r="E14" s="99">
        <v>1</v>
      </c>
      <c r="F14" s="129">
        <f t="shared" si="1"/>
        <v>30</v>
      </c>
      <c r="G14" s="100">
        <f t="shared" si="2"/>
        <v>0.5</v>
      </c>
      <c r="H14" s="135">
        <f>+Invoer!F11</f>
        <v>0</v>
      </c>
      <c r="I14" s="101">
        <f t="shared" si="0"/>
        <v>0</v>
      </c>
    </row>
    <row r="15" spans="1:9" x14ac:dyDescent="0.2">
      <c r="A15" s="131" t="s">
        <v>28</v>
      </c>
      <c r="B15" s="99" t="s">
        <v>3</v>
      </c>
      <c r="C15" s="99">
        <v>30</v>
      </c>
      <c r="D15" s="99">
        <v>1</v>
      </c>
      <c r="E15" s="99">
        <v>1</v>
      </c>
      <c r="F15" s="129">
        <f t="shared" si="1"/>
        <v>30</v>
      </c>
      <c r="G15" s="100">
        <f t="shared" si="2"/>
        <v>0.5</v>
      </c>
      <c r="H15" s="101">
        <f>+Invoer!F11</f>
        <v>0</v>
      </c>
      <c r="I15" s="101" t="s">
        <v>137</v>
      </c>
    </row>
    <row r="16" spans="1:9" ht="30" x14ac:dyDescent="0.2">
      <c r="A16" s="125" t="s">
        <v>133</v>
      </c>
      <c r="B16" s="127" t="s">
        <v>18</v>
      </c>
      <c r="C16" s="127">
        <v>15</v>
      </c>
      <c r="D16" s="127">
        <v>2</v>
      </c>
      <c r="E16" s="127">
        <v>7</v>
      </c>
      <c r="F16" s="129">
        <f t="shared" si="1"/>
        <v>210</v>
      </c>
      <c r="G16" s="132">
        <f t="shared" si="2"/>
        <v>3.5</v>
      </c>
      <c r="H16" s="133">
        <f>+Invoer!F4</f>
        <v>0</v>
      </c>
      <c r="I16" s="134"/>
    </row>
    <row r="17" spans="1:9" ht="15.75" customHeight="1" x14ac:dyDescent="0.2">
      <c r="A17" s="232" t="s">
        <v>24</v>
      </c>
      <c r="B17" s="127" t="s">
        <v>18</v>
      </c>
      <c r="C17" s="136">
        <v>15</v>
      </c>
      <c r="D17" s="136">
        <v>7</v>
      </c>
      <c r="E17" s="136">
        <v>3</v>
      </c>
      <c r="F17" s="129">
        <f t="shared" si="1"/>
        <v>315</v>
      </c>
      <c r="G17" s="132">
        <f t="shared" si="2"/>
        <v>5.25</v>
      </c>
      <c r="H17" s="133">
        <f>+Invoer!F4</f>
        <v>0</v>
      </c>
      <c r="I17" s="134"/>
    </row>
    <row r="18" spans="1:9" x14ac:dyDescent="0.2">
      <c r="A18" s="232"/>
      <c r="B18" s="127" t="s">
        <v>14</v>
      </c>
      <c r="C18" s="136">
        <v>5</v>
      </c>
      <c r="D18" s="136">
        <v>7</v>
      </c>
      <c r="E18" s="136">
        <v>3</v>
      </c>
      <c r="F18" s="129">
        <f t="shared" si="1"/>
        <v>105</v>
      </c>
      <c r="G18" s="132">
        <f t="shared" si="2"/>
        <v>1.75</v>
      </c>
      <c r="H18" s="130">
        <f>+Invoer!F10</f>
        <v>0</v>
      </c>
      <c r="I18" s="101">
        <f t="shared" si="0"/>
        <v>0</v>
      </c>
    </row>
    <row r="19" spans="1:9" ht="15.75" customHeight="1" x14ac:dyDescent="0.2">
      <c r="A19" s="229" t="s">
        <v>10</v>
      </c>
      <c r="B19" s="127" t="s">
        <v>11</v>
      </c>
      <c r="C19" s="127">
        <v>15</v>
      </c>
      <c r="D19" s="127">
        <v>1</v>
      </c>
      <c r="E19" s="127">
        <v>6</v>
      </c>
      <c r="F19" s="129">
        <f t="shared" si="1"/>
        <v>90</v>
      </c>
      <c r="G19" s="132">
        <f t="shared" si="2"/>
        <v>1.5</v>
      </c>
      <c r="H19" s="133">
        <f>+Invoer!F5</f>
        <v>0</v>
      </c>
      <c r="I19" s="134"/>
    </row>
    <row r="20" spans="1:9" x14ac:dyDescent="0.2">
      <c r="A20" s="229"/>
      <c r="B20" s="99" t="s">
        <v>11</v>
      </c>
      <c r="C20" s="99">
        <v>15</v>
      </c>
      <c r="D20" s="99">
        <v>1</v>
      </c>
      <c r="E20" s="99">
        <v>6</v>
      </c>
      <c r="F20" s="129">
        <f t="shared" si="1"/>
        <v>90</v>
      </c>
      <c r="G20" s="100">
        <f t="shared" si="2"/>
        <v>1.5</v>
      </c>
      <c r="H20" s="101">
        <f>+Invoer!F5</f>
        <v>0</v>
      </c>
      <c r="I20" s="101">
        <f t="shared" si="0"/>
        <v>0</v>
      </c>
    </row>
    <row r="21" spans="1:9" ht="15.75" customHeight="1" x14ac:dyDescent="0.2">
      <c r="A21" s="233" t="s">
        <v>25</v>
      </c>
      <c r="B21" s="99" t="s">
        <v>11</v>
      </c>
      <c r="C21" s="99">
        <v>5</v>
      </c>
      <c r="D21" s="99">
        <v>1</v>
      </c>
      <c r="E21" s="99">
        <v>6</v>
      </c>
      <c r="F21" s="129">
        <f t="shared" si="1"/>
        <v>30</v>
      </c>
      <c r="G21" s="100">
        <f t="shared" si="2"/>
        <v>0.5</v>
      </c>
      <c r="H21" s="101">
        <f>+Invoer!F5</f>
        <v>0</v>
      </c>
      <c r="I21" s="101">
        <f t="shared" si="0"/>
        <v>0</v>
      </c>
    </row>
    <row r="22" spans="1:9" x14ac:dyDescent="0.2">
      <c r="A22" s="234"/>
      <c r="B22" s="99" t="s">
        <v>11</v>
      </c>
      <c r="C22" s="99">
        <v>5</v>
      </c>
      <c r="D22" s="99">
        <v>1</v>
      </c>
      <c r="E22" s="99">
        <v>6</v>
      </c>
      <c r="F22" s="129">
        <f t="shared" si="1"/>
        <v>30</v>
      </c>
      <c r="G22" s="100">
        <f t="shared" si="2"/>
        <v>0.5</v>
      </c>
      <c r="H22" s="101">
        <f>+Invoer!F5</f>
        <v>0</v>
      </c>
      <c r="I22" s="101">
        <f t="shared" si="0"/>
        <v>0</v>
      </c>
    </row>
    <row r="23" spans="1:9" ht="15.75" customHeight="1" x14ac:dyDescent="0.2">
      <c r="A23" s="229" t="s">
        <v>26</v>
      </c>
      <c r="B23" s="99" t="s">
        <v>11</v>
      </c>
      <c r="C23" s="99">
        <v>5</v>
      </c>
      <c r="D23" s="99">
        <v>1</v>
      </c>
      <c r="E23" s="99">
        <v>6</v>
      </c>
      <c r="F23" s="129">
        <f t="shared" si="1"/>
        <v>30</v>
      </c>
      <c r="G23" s="100">
        <f t="shared" si="2"/>
        <v>0.5</v>
      </c>
      <c r="H23" s="101">
        <f>+Invoer!F5</f>
        <v>0</v>
      </c>
      <c r="I23" s="101">
        <f t="shared" si="0"/>
        <v>0</v>
      </c>
    </row>
    <row r="24" spans="1:9" x14ac:dyDescent="0.2">
      <c r="A24" s="229"/>
      <c r="B24" s="99" t="s">
        <v>11</v>
      </c>
      <c r="C24" s="99">
        <v>5</v>
      </c>
      <c r="D24" s="99">
        <v>1</v>
      </c>
      <c r="E24" s="99">
        <v>6</v>
      </c>
      <c r="F24" s="129">
        <f t="shared" si="1"/>
        <v>30</v>
      </c>
      <c r="G24" s="100">
        <f t="shared" si="2"/>
        <v>0.5</v>
      </c>
      <c r="H24" s="101">
        <f>+Invoer!F5</f>
        <v>0</v>
      </c>
      <c r="I24" s="101">
        <f t="shared" si="0"/>
        <v>0</v>
      </c>
    </row>
    <row r="25" spans="1:9" x14ac:dyDescent="0.2">
      <c r="A25" s="125" t="s">
        <v>35</v>
      </c>
      <c r="B25" s="99" t="s">
        <v>11</v>
      </c>
      <c r="C25" s="99">
        <v>90</v>
      </c>
      <c r="D25" s="99">
        <v>1</v>
      </c>
      <c r="E25" s="99">
        <v>6</v>
      </c>
      <c r="F25" s="129">
        <f t="shared" si="1"/>
        <v>540</v>
      </c>
      <c r="G25" s="100">
        <f t="shared" si="2"/>
        <v>9</v>
      </c>
      <c r="H25" s="101">
        <f>+Invoer!F5</f>
        <v>0</v>
      </c>
      <c r="I25" s="101">
        <f t="shared" si="0"/>
        <v>0</v>
      </c>
    </row>
    <row r="26" spans="1:9" ht="30" x14ac:dyDescent="0.2">
      <c r="A26" s="125" t="s">
        <v>31</v>
      </c>
      <c r="B26" s="127" t="s">
        <v>18</v>
      </c>
      <c r="C26" s="127">
        <v>30</v>
      </c>
      <c r="D26" s="127">
        <v>1</v>
      </c>
      <c r="E26" s="127">
        <v>6</v>
      </c>
      <c r="F26" s="129">
        <f t="shared" si="1"/>
        <v>180</v>
      </c>
      <c r="G26" s="132">
        <f t="shared" si="2"/>
        <v>3</v>
      </c>
      <c r="H26" s="101">
        <f>+Invoer!F4</f>
        <v>0</v>
      </c>
      <c r="I26" s="134"/>
    </row>
    <row r="27" spans="1:9" x14ac:dyDescent="0.2">
      <c r="A27" s="125" t="s">
        <v>32</v>
      </c>
      <c r="B27" s="127" t="s">
        <v>11</v>
      </c>
      <c r="C27" s="127">
        <v>20</v>
      </c>
      <c r="D27" s="127">
        <v>1</v>
      </c>
      <c r="E27" s="127">
        <v>3</v>
      </c>
      <c r="F27" s="129">
        <f t="shared" si="1"/>
        <v>60</v>
      </c>
      <c r="G27" s="132">
        <f t="shared" si="2"/>
        <v>1</v>
      </c>
      <c r="H27" s="101">
        <f>+Invoer!F5</f>
        <v>0</v>
      </c>
      <c r="I27" s="134"/>
    </row>
    <row r="28" spans="1:9" ht="15.75" customHeight="1" x14ac:dyDescent="0.2">
      <c r="A28" s="241" t="s">
        <v>45</v>
      </c>
      <c r="B28" s="99" t="s">
        <v>15</v>
      </c>
      <c r="C28" s="99">
        <v>30</v>
      </c>
      <c r="D28" s="99">
        <v>1</v>
      </c>
      <c r="E28" s="99">
        <v>6</v>
      </c>
      <c r="F28" s="129">
        <f t="shared" si="1"/>
        <v>180</v>
      </c>
      <c r="G28" s="100">
        <f t="shared" si="2"/>
        <v>3</v>
      </c>
      <c r="H28" s="101">
        <f>+Invoer!F8</f>
        <v>0</v>
      </c>
      <c r="I28" s="101">
        <f t="shared" si="0"/>
        <v>0</v>
      </c>
    </row>
    <row r="29" spans="1:9" x14ac:dyDescent="0.2">
      <c r="A29" s="242"/>
      <c r="B29" s="137" t="s">
        <v>42</v>
      </c>
      <c r="C29" s="99">
        <v>20</v>
      </c>
      <c r="D29" s="99">
        <v>1</v>
      </c>
      <c r="E29" s="99">
        <v>3</v>
      </c>
      <c r="F29" s="129">
        <f t="shared" si="1"/>
        <v>60</v>
      </c>
      <c r="G29" s="100">
        <f t="shared" si="2"/>
        <v>1</v>
      </c>
      <c r="H29" s="101">
        <f>+Invoer!F7</f>
        <v>0</v>
      </c>
      <c r="I29" s="101">
        <f t="shared" si="0"/>
        <v>0</v>
      </c>
    </row>
    <row r="30" spans="1:9" x14ac:dyDescent="0.2">
      <c r="A30" s="243" t="s">
        <v>138</v>
      </c>
      <c r="B30" s="99" t="s">
        <v>37</v>
      </c>
      <c r="C30" s="99">
        <v>10</v>
      </c>
      <c r="D30" s="99">
        <v>1</v>
      </c>
      <c r="E30" s="99">
        <v>1</v>
      </c>
      <c r="F30" s="129">
        <f t="shared" si="1"/>
        <v>10</v>
      </c>
      <c r="G30" s="100">
        <f t="shared" si="2"/>
        <v>0.16666666666666666</v>
      </c>
      <c r="H30" s="101">
        <f>+Invoer!F6</f>
        <v>0</v>
      </c>
      <c r="I30" s="101">
        <f t="shared" si="0"/>
        <v>0</v>
      </c>
    </row>
    <row r="31" spans="1:9" x14ac:dyDescent="0.2">
      <c r="A31" s="244"/>
      <c r="B31" s="99" t="s">
        <v>14</v>
      </c>
      <c r="C31" s="99">
        <v>10</v>
      </c>
      <c r="D31" s="99">
        <v>1</v>
      </c>
      <c r="E31" s="99">
        <v>1</v>
      </c>
      <c r="F31" s="129">
        <f t="shared" si="1"/>
        <v>10</v>
      </c>
      <c r="G31" s="100">
        <f t="shared" si="2"/>
        <v>0.16666666666666666</v>
      </c>
      <c r="H31" s="101">
        <f>+Invoer!F10</f>
        <v>0</v>
      </c>
      <c r="I31" s="101">
        <f t="shared" si="0"/>
        <v>0</v>
      </c>
    </row>
    <row r="32" spans="1:9" x14ac:dyDescent="0.2">
      <c r="A32" s="244"/>
      <c r="B32" s="99" t="s">
        <v>18</v>
      </c>
      <c r="C32" s="99">
        <v>10</v>
      </c>
      <c r="D32" s="99">
        <v>1</v>
      </c>
      <c r="E32" s="99">
        <v>1</v>
      </c>
      <c r="F32" s="129">
        <f t="shared" si="1"/>
        <v>10</v>
      </c>
      <c r="G32" s="100">
        <f t="shared" si="2"/>
        <v>0.16666666666666666</v>
      </c>
      <c r="H32" s="101">
        <f>+Invoer!F4</f>
        <v>0</v>
      </c>
      <c r="I32" s="101">
        <f t="shared" si="0"/>
        <v>0</v>
      </c>
    </row>
    <row r="33" spans="1:9" x14ac:dyDescent="0.2">
      <c r="A33" s="244"/>
      <c r="B33" s="99" t="s">
        <v>19</v>
      </c>
      <c r="C33" s="99">
        <v>10</v>
      </c>
      <c r="D33" s="99">
        <v>1</v>
      </c>
      <c r="E33" s="99">
        <v>1</v>
      </c>
      <c r="F33" s="129">
        <f t="shared" si="1"/>
        <v>10</v>
      </c>
      <c r="G33" s="100">
        <f t="shared" si="2"/>
        <v>0.16666666666666666</v>
      </c>
      <c r="H33" s="101">
        <f>+Invoer!F5</f>
        <v>0</v>
      </c>
      <c r="I33" s="101">
        <f t="shared" si="0"/>
        <v>0</v>
      </c>
    </row>
    <row r="34" spans="1:9" x14ac:dyDescent="0.2">
      <c r="A34" s="244"/>
      <c r="B34" s="99" t="s">
        <v>15</v>
      </c>
      <c r="C34" s="99">
        <v>10</v>
      </c>
      <c r="D34" s="99">
        <v>1</v>
      </c>
      <c r="E34" s="99">
        <v>1</v>
      </c>
      <c r="F34" s="129">
        <f t="shared" si="1"/>
        <v>10</v>
      </c>
      <c r="G34" s="100">
        <f t="shared" si="2"/>
        <v>0.16666666666666666</v>
      </c>
      <c r="H34" s="101">
        <f>+Invoer!F8</f>
        <v>0</v>
      </c>
      <c r="I34" s="101">
        <f t="shared" si="0"/>
        <v>0</v>
      </c>
    </row>
    <row r="35" spans="1:9" x14ac:dyDescent="0.2">
      <c r="A35" s="244"/>
      <c r="B35" s="128" t="s">
        <v>42</v>
      </c>
      <c r="C35" s="99">
        <v>10</v>
      </c>
      <c r="D35" s="99">
        <v>1</v>
      </c>
      <c r="E35" s="99">
        <v>1</v>
      </c>
      <c r="F35" s="129">
        <f t="shared" si="1"/>
        <v>10</v>
      </c>
      <c r="G35" s="100">
        <f t="shared" si="2"/>
        <v>0.16666666666666666</v>
      </c>
      <c r="H35" s="101">
        <f>+Invoer!F7</f>
        <v>0</v>
      </c>
      <c r="I35" s="101">
        <f t="shared" si="0"/>
        <v>0</v>
      </c>
    </row>
    <row r="36" spans="1:9" x14ac:dyDescent="0.2">
      <c r="A36" s="245"/>
      <c r="B36" s="99" t="s">
        <v>43</v>
      </c>
      <c r="C36" s="99">
        <v>10</v>
      </c>
      <c r="D36" s="99">
        <v>1</v>
      </c>
      <c r="E36" s="99">
        <v>1</v>
      </c>
      <c r="F36" s="129">
        <f t="shared" si="1"/>
        <v>10</v>
      </c>
      <c r="G36" s="100">
        <f t="shared" si="2"/>
        <v>0.16666666666666666</v>
      </c>
      <c r="H36" s="101">
        <f>+Invoer!F9</f>
        <v>0</v>
      </c>
      <c r="I36" s="101">
        <f t="shared" si="0"/>
        <v>0</v>
      </c>
    </row>
    <row r="37" spans="1:9" x14ac:dyDescent="0.2">
      <c r="A37" s="243" t="s">
        <v>135</v>
      </c>
      <c r="B37" s="99" t="s">
        <v>37</v>
      </c>
      <c r="C37" s="99">
        <v>10</v>
      </c>
      <c r="D37" s="99">
        <v>1</v>
      </c>
      <c r="E37" s="99">
        <v>1</v>
      </c>
      <c r="F37" s="129">
        <f t="shared" ref="F37:F46" si="3">C37*D37*E37</f>
        <v>10</v>
      </c>
      <c r="G37" s="100">
        <f t="shared" si="2"/>
        <v>0.16666666666666666</v>
      </c>
      <c r="H37" s="101">
        <f>+Invoer!F6</f>
        <v>0</v>
      </c>
      <c r="I37" s="101">
        <f t="shared" si="0"/>
        <v>0</v>
      </c>
    </row>
    <row r="38" spans="1:9" x14ac:dyDescent="0.2">
      <c r="A38" s="244"/>
      <c r="B38" s="99" t="s">
        <v>14</v>
      </c>
      <c r="C38" s="99">
        <v>10</v>
      </c>
      <c r="D38" s="99">
        <v>1</v>
      </c>
      <c r="E38" s="99">
        <v>1</v>
      </c>
      <c r="F38" s="129">
        <f t="shared" si="3"/>
        <v>10</v>
      </c>
      <c r="G38" s="100">
        <f t="shared" si="2"/>
        <v>0.16666666666666666</v>
      </c>
      <c r="H38" s="101">
        <f>+Invoer!F10</f>
        <v>0</v>
      </c>
      <c r="I38" s="101">
        <f t="shared" si="0"/>
        <v>0</v>
      </c>
    </row>
    <row r="39" spans="1:9" x14ac:dyDescent="0.2">
      <c r="A39" s="244"/>
      <c r="B39" s="99" t="s">
        <v>18</v>
      </c>
      <c r="C39" s="99">
        <v>10</v>
      </c>
      <c r="D39" s="99">
        <v>1</v>
      </c>
      <c r="E39" s="99">
        <v>1</v>
      </c>
      <c r="F39" s="129">
        <f t="shared" si="3"/>
        <v>10</v>
      </c>
      <c r="G39" s="100">
        <f t="shared" si="2"/>
        <v>0.16666666666666666</v>
      </c>
      <c r="H39" s="101">
        <f>+Invoer!F4</f>
        <v>0</v>
      </c>
      <c r="I39" s="101">
        <f t="shared" si="0"/>
        <v>0</v>
      </c>
    </row>
    <row r="40" spans="1:9" x14ac:dyDescent="0.2">
      <c r="A40" s="244"/>
      <c r="B40" s="99" t="s">
        <v>15</v>
      </c>
      <c r="C40" s="99">
        <v>10</v>
      </c>
      <c r="D40" s="99">
        <v>1</v>
      </c>
      <c r="E40" s="99">
        <v>1</v>
      </c>
      <c r="F40" s="129">
        <f t="shared" si="3"/>
        <v>10</v>
      </c>
      <c r="G40" s="100">
        <f t="shared" si="2"/>
        <v>0.16666666666666666</v>
      </c>
      <c r="H40" s="101">
        <f>+Invoer!F8</f>
        <v>0</v>
      </c>
      <c r="I40" s="101">
        <f t="shared" si="0"/>
        <v>0</v>
      </c>
    </row>
    <row r="41" spans="1:9" x14ac:dyDescent="0.2">
      <c r="A41" s="246"/>
      <c r="B41" s="128" t="s">
        <v>42</v>
      </c>
      <c r="C41" s="99">
        <v>10</v>
      </c>
      <c r="D41" s="99">
        <v>1</v>
      </c>
      <c r="E41" s="99">
        <v>1</v>
      </c>
      <c r="F41" s="129">
        <f t="shared" si="3"/>
        <v>10</v>
      </c>
      <c r="G41" s="100">
        <f t="shared" si="2"/>
        <v>0.16666666666666666</v>
      </c>
      <c r="H41" s="101">
        <f>+Invoer!F7</f>
        <v>0</v>
      </c>
      <c r="I41" s="101">
        <f t="shared" si="0"/>
        <v>0</v>
      </c>
    </row>
    <row r="42" spans="1:9" x14ac:dyDescent="0.2">
      <c r="A42" s="247"/>
      <c r="B42" s="99" t="s">
        <v>43</v>
      </c>
      <c r="C42" s="99">
        <v>10</v>
      </c>
      <c r="D42" s="99">
        <v>1</v>
      </c>
      <c r="E42" s="99">
        <v>1</v>
      </c>
      <c r="F42" s="129">
        <f t="shared" si="3"/>
        <v>10</v>
      </c>
      <c r="G42" s="100">
        <f t="shared" si="2"/>
        <v>0.16666666666666666</v>
      </c>
      <c r="H42" s="101">
        <f>+Invoer!F9</f>
        <v>0</v>
      </c>
      <c r="I42" s="101">
        <f t="shared" si="0"/>
        <v>0</v>
      </c>
    </row>
    <row r="43" spans="1:9" ht="30" x14ac:dyDescent="0.2">
      <c r="A43" s="131" t="s">
        <v>30</v>
      </c>
      <c r="B43" s="99" t="s">
        <v>14</v>
      </c>
      <c r="C43" s="99">
        <v>60</v>
      </c>
      <c r="D43" s="99">
        <v>1</v>
      </c>
      <c r="E43" s="99">
        <v>1</v>
      </c>
      <c r="F43" s="129">
        <f t="shared" si="3"/>
        <v>60</v>
      </c>
      <c r="G43" s="100">
        <f t="shared" si="2"/>
        <v>1</v>
      </c>
      <c r="H43" s="135">
        <f>+Invoer!F10</f>
        <v>0</v>
      </c>
      <c r="I43" s="101">
        <f t="shared" si="0"/>
        <v>0</v>
      </c>
    </row>
    <row r="44" spans="1:9" ht="30" x14ac:dyDescent="0.2">
      <c r="A44" s="131" t="s">
        <v>134</v>
      </c>
      <c r="B44" s="99" t="s">
        <v>37</v>
      </c>
      <c r="C44" s="99">
        <v>30</v>
      </c>
      <c r="D44" s="99">
        <v>1</v>
      </c>
      <c r="E44" s="99">
        <v>1</v>
      </c>
      <c r="F44" s="129">
        <f t="shared" si="3"/>
        <v>30</v>
      </c>
      <c r="G44" s="100">
        <f t="shared" si="2"/>
        <v>0.5</v>
      </c>
      <c r="H44" s="101">
        <f>+Invoer!F6</f>
        <v>0</v>
      </c>
      <c r="I44" s="101">
        <f t="shared" si="0"/>
        <v>0</v>
      </c>
    </row>
    <row r="45" spans="1:9" ht="30" x14ac:dyDescent="0.2">
      <c r="A45" s="131" t="s">
        <v>36</v>
      </c>
      <c r="B45" s="99" t="s">
        <v>14</v>
      </c>
      <c r="C45" s="99">
        <v>30</v>
      </c>
      <c r="D45" s="99">
        <v>1</v>
      </c>
      <c r="E45" s="99">
        <v>1</v>
      </c>
      <c r="F45" s="129">
        <f t="shared" si="3"/>
        <v>30</v>
      </c>
      <c r="G45" s="100">
        <f t="shared" si="2"/>
        <v>0.5</v>
      </c>
      <c r="H45" s="135">
        <f>+Invoer!F10</f>
        <v>0</v>
      </c>
      <c r="I45" s="101">
        <f>G45*H45</f>
        <v>0</v>
      </c>
    </row>
    <row r="46" spans="1:9" ht="45" x14ac:dyDescent="0.2">
      <c r="A46" s="125" t="s">
        <v>33</v>
      </c>
      <c r="B46" s="127" t="s">
        <v>11</v>
      </c>
      <c r="C46" s="138">
        <v>45</v>
      </c>
      <c r="D46" s="127">
        <v>1</v>
      </c>
      <c r="E46" s="127">
        <v>1</v>
      </c>
      <c r="F46" s="129">
        <f t="shared" si="3"/>
        <v>45</v>
      </c>
      <c r="G46" s="132">
        <f t="shared" si="2"/>
        <v>0.75</v>
      </c>
      <c r="H46" s="101">
        <f>+Invoer!F5</f>
        <v>0</v>
      </c>
      <c r="I46" s="134"/>
    </row>
    <row r="47" spans="1:9" ht="30" x14ac:dyDescent="0.2">
      <c r="A47" s="139" t="s">
        <v>47</v>
      </c>
      <c r="B47" s="140"/>
      <c r="C47" s="140"/>
      <c r="D47" s="140"/>
      <c r="E47" s="140"/>
      <c r="F47" s="141"/>
      <c r="G47" s="142">
        <f>SUM(G3:G46)</f>
        <v>44.166666666666636</v>
      </c>
      <c r="H47" s="143"/>
      <c r="I47" s="144">
        <f>SUM(I3:I46)</f>
        <v>0</v>
      </c>
    </row>
    <row r="48" spans="1:9" x14ac:dyDescent="0.2">
      <c r="A48" s="145"/>
      <c r="B48" s="146"/>
      <c r="C48" s="146"/>
      <c r="D48" s="146"/>
      <c r="E48" s="146"/>
      <c r="F48" s="146"/>
      <c r="G48" s="146"/>
      <c r="H48" s="146"/>
      <c r="I48" s="146"/>
    </row>
    <row r="49" spans="1:9" ht="30" x14ac:dyDescent="0.2">
      <c r="A49" s="147" t="s">
        <v>166</v>
      </c>
      <c r="B49" s="148"/>
      <c r="C49" s="148"/>
      <c r="D49" s="148"/>
      <c r="E49" s="148"/>
      <c r="F49" s="148"/>
      <c r="G49" s="149">
        <f>+G46+G27+G26+G19+G17+G16+G13</f>
        <v>15.25</v>
      </c>
      <c r="H49" s="134">
        <f>+Invoer!F13</f>
        <v>0</v>
      </c>
      <c r="I49" s="150">
        <f>+G49*H49</f>
        <v>0</v>
      </c>
    </row>
    <row r="50" spans="1:9" x14ac:dyDescent="0.2">
      <c r="A50" s="151" t="s">
        <v>79</v>
      </c>
      <c r="B50" s="152"/>
      <c r="C50" s="152"/>
      <c r="D50" s="152"/>
      <c r="E50" s="152"/>
      <c r="F50" s="152"/>
      <c r="G50" s="152"/>
      <c r="H50" s="152"/>
      <c r="I50" s="153">
        <f>+Invoer!C17</f>
        <v>0</v>
      </c>
    </row>
    <row r="51" spans="1:9" ht="16" thickBot="1" x14ac:dyDescent="0.25">
      <c r="A51" s="116"/>
      <c r="B51" s="107"/>
      <c r="C51" s="107"/>
      <c r="D51" s="107"/>
      <c r="E51" s="107"/>
      <c r="F51" s="107"/>
      <c r="G51" s="107"/>
      <c r="H51" s="107"/>
      <c r="I51" s="107"/>
    </row>
    <row r="52" spans="1:9" x14ac:dyDescent="0.2">
      <c r="A52" s="223" t="s">
        <v>49</v>
      </c>
      <c r="B52" s="224"/>
      <c r="C52" s="224"/>
      <c r="D52" s="224"/>
      <c r="E52" s="224"/>
      <c r="F52" s="224"/>
      <c r="G52" s="224"/>
      <c r="H52" s="224"/>
      <c r="I52" s="225"/>
    </row>
    <row r="53" spans="1:9" ht="15.75" customHeight="1" x14ac:dyDescent="0.2">
      <c r="A53" s="154" t="s">
        <v>145</v>
      </c>
      <c r="B53" s="155"/>
      <c r="C53" s="155"/>
      <c r="D53" s="155"/>
      <c r="E53" s="155"/>
      <c r="F53" s="155"/>
      <c r="G53" s="155"/>
      <c r="H53" s="155"/>
      <c r="I53" s="156"/>
    </row>
    <row r="54" spans="1:9" ht="15.75" customHeight="1" x14ac:dyDescent="0.2">
      <c r="A54" s="154" t="s">
        <v>144</v>
      </c>
      <c r="B54" s="155"/>
      <c r="C54" s="155"/>
      <c r="D54" s="155"/>
      <c r="E54" s="155"/>
      <c r="F54" s="155"/>
      <c r="G54" s="155"/>
      <c r="H54" s="155"/>
      <c r="I54" s="156"/>
    </row>
    <row r="55" spans="1:9" ht="15.75" customHeight="1" x14ac:dyDescent="0.2">
      <c r="A55" s="154" t="s">
        <v>142</v>
      </c>
      <c r="B55" s="155"/>
      <c r="C55" s="155"/>
      <c r="D55" s="155"/>
      <c r="E55" s="155"/>
      <c r="F55" s="155"/>
      <c r="G55" s="155"/>
      <c r="H55" s="155"/>
      <c r="I55" s="156"/>
    </row>
    <row r="56" spans="1:9" ht="15.75" customHeight="1" x14ac:dyDescent="0.2">
      <c r="A56" s="65" t="s">
        <v>140</v>
      </c>
      <c r="I56" s="157"/>
    </row>
    <row r="57" spans="1:9" x14ac:dyDescent="0.2">
      <c r="A57" s="235" t="s">
        <v>74</v>
      </c>
      <c r="B57" s="236"/>
      <c r="C57" s="236"/>
      <c r="D57" s="236"/>
      <c r="E57" s="236"/>
      <c r="F57" s="236"/>
      <c r="G57" s="236"/>
      <c r="H57" s="236"/>
      <c r="I57" s="237"/>
    </row>
    <row r="58" spans="1:9" ht="16" thickBot="1" x14ac:dyDescent="0.25">
      <c r="A58" s="238" t="s">
        <v>172</v>
      </c>
      <c r="B58" s="239"/>
      <c r="C58" s="239"/>
      <c r="D58" s="239"/>
      <c r="E58" s="239"/>
      <c r="F58" s="239"/>
      <c r="G58" s="239"/>
      <c r="H58" s="239"/>
      <c r="I58" s="240"/>
    </row>
  </sheetData>
  <mergeCells count="12">
    <mergeCell ref="A57:I57"/>
    <mergeCell ref="A58:I58"/>
    <mergeCell ref="A28:A29"/>
    <mergeCell ref="A30:A36"/>
    <mergeCell ref="A37:A42"/>
    <mergeCell ref="A52:I52"/>
    <mergeCell ref="A23:A24"/>
    <mergeCell ref="A5:A10"/>
    <mergeCell ref="A11:A12"/>
    <mergeCell ref="A17:A18"/>
    <mergeCell ref="A19:A20"/>
    <mergeCell ref="A21:A22"/>
  </mergeCells>
  <pageMargins left="0.70866141732283472" right="0.70866141732283472" top="0.74803149606299213" bottom="0.74803149606299213" header="0.31496062992125984" footer="0.31496062992125984"/>
  <pageSetup paperSize="9" scale="67" orientation="portrait"/>
  <ignoredErrors>
    <ignoredError sqref="H12 H26 H4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92"/>
  <sheetViews>
    <sheetView topLeftCell="A46" zoomScale="80" zoomScaleNormal="80" zoomScalePageLayoutView="80" workbookViewId="0">
      <selection activeCell="J88" sqref="J88"/>
    </sheetView>
  </sheetViews>
  <sheetFormatPr baseColWidth="10" defaultColWidth="10.83203125" defaultRowHeight="15" x14ac:dyDescent="0.2"/>
  <cols>
    <col min="1" max="1" width="31.5" style="116" customWidth="1"/>
    <col min="2" max="2" width="22.83203125" style="107" customWidth="1"/>
    <col min="3" max="3" width="10.1640625" style="107" customWidth="1"/>
    <col min="4" max="4" width="12.1640625" style="107" customWidth="1"/>
    <col min="5" max="6" width="8.1640625" style="107" customWidth="1"/>
    <col min="7" max="7" width="8.83203125" style="107" customWidth="1"/>
    <col min="8" max="9" width="10.83203125" style="107"/>
    <col min="10" max="10" width="46" style="107" customWidth="1"/>
    <col min="11" max="11" width="51.5" style="107" bestFit="1" customWidth="1"/>
    <col min="12" max="12" width="10.83203125" style="107"/>
    <col min="13" max="13" width="11.33203125" style="107" customWidth="1"/>
    <col min="14" max="16384" width="10.83203125" style="107"/>
  </cols>
  <sheetData>
    <row r="1" spans="1:10" s="158" customFormat="1" ht="43" x14ac:dyDescent="0.2">
      <c r="A1" s="117" t="s">
        <v>129</v>
      </c>
      <c r="B1" s="118" t="s">
        <v>2</v>
      </c>
      <c r="C1" s="119" t="s">
        <v>6</v>
      </c>
      <c r="D1" s="119" t="s">
        <v>7</v>
      </c>
      <c r="E1" s="119" t="s">
        <v>5</v>
      </c>
      <c r="F1" s="120" t="s">
        <v>8</v>
      </c>
      <c r="G1" s="121" t="s">
        <v>9</v>
      </c>
      <c r="H1" s="50" t="s">
        <v>146</v>
      </c>
      <c r="I1" s="122" t="s">
        <v>0</v>
      </c>
      <c r="J1" s="4" t="s">
        <v>73</v>
      </c>
    </row>
    <row r="2" spans="1:10" x14ac:dyDescent="0.2">
      <c r="A2" s="209" t="s">
        <v>91</v>
      </c>
      <c r="B2" s="123"/>
      <c r="C2" s="123"/>
      <c r="D2" s="123"/>
      <c r="E2" s="123"/>
      <c r="F2" s="124"/>
      <c r="G2" s="97"/>
      <c r="H2" s="97"/>
      <c r="I2" s="97"/>
      <c r="J2" s="159"/>
    </row>
    <row r="3" spans="1:10" x14ac:dyDescent="0.2">
      <c r="A3" s="125" t="s">
        <v>4</v>
      </c>
      <c r="B3" s="99" t="s">
        <v>11</v>
      </c>
      <c r="C3" s="99">
        <v>90</v>
      </c>
      <c r="D3" s="99">
        <v>1</v>
      </c>
      <c r="E3" s="99">
        <v>1</v>
      </c>
      <c r="F3" s="126">
        <f>C3*D3*E3</f>
        <v>90</v>
      </c>
      <c r="G3" s="100">
        <f>F3/60</f>
        <v>1.5</v>
      </c>
      <c r="H3" s="101">
        <f>+Invoer!I5</f>
        <v>0</v>
      </c>
      <c r="I3" s="101">
        <f>G3*H3</f>
        <v>0</v>
      </c>
      <c r="J3" s="160" t="s">
        <v>67</v>
      </c>
    </row>
    <row r="4" spans="1:10" x14ac:dyDescent="0.2">
      <c r="A4" s="125" t="s">
        <v>12</v>
      </c>
      <c r="B4" s="99" t="s">
        <v>11</v>
      </c>
      <c r="C4" s="99">
        <v>30</v>
      </c>
      <c r="D4" s="99">
        <v>1</v>
      </c>
      <c r="E4" s="99">
        <v>1</v>
      </c>
      <c r="F4" s="126">
        <f>C4*D4*E4</f>
        <v>30</v>
      </c>
      <c r="G4" s="100">
        <f>F4/60</f>
        <v>0.5</v>
      </c>
      <c r="H4" s="101">
        <f>+Invoer!I5</f>
        <v>0</v>
      </c>
      <c r="I4" s="101">
        <f t="shared" ref="I4:I66" si="0">G4*H4</f>
        <v>0</v>
      </c>
      <c r="J4" s="160" t="s">
        <v>67</v>
      </c>
    </row>
    <row r="5" spans="1:10" x14ac:dyDescent="0.2">
      <c r="A5" s="255" t="s">
        <v>29</v>
      </c>
      <c r="B5" s="161" t="s">
        <v>13</v>
      </c>
      <c r="C5" s="99">
        <v>15</v>
      </c>
      <c r="D5" s="99">
        <v>1</v>
      </c>
      <c r="E5" s="99">
        <v>1</v>
      </c>
      <c r="F5" s="99">
        <f>C5*D5*E5</f>
        <v>15</v>
      </c>
      <c r="G5" s="99">
        <f>F5/60</f>
        <v>0.25</v>
      </c>
      <c r="H5" s="135">
        <f>+Invoer!I17</f>
        <v>0</v>
      </c>
      <c r="I5" s="101">
        <f t="shared" si="0"/>
        <v>0</v>
      </c>
      <c r="J5" s="160" t="s">
        <v>59</v>
      </c>
    </row>
    <row r="6" spans="1:10" x14ac:dyDescent="0.2">
      <c r="A6" s="230"/>
      <c r="B6" s="99" t="s">
        <v>37</v>
      </c>
      <c r="C6" s="127">
        <v>15</v>
      </c>
      <c r="D6" s="99">
        <v>1</v>
      </c>
      <c r="E6" s="99">
        <v>1</v>
      </c>
      <c r="F6" s="127">
        <f t="shared" ref="F6:F17" si="1">C6*D6*E6</f>
        <v>15</v>
      </c>
      <c r="G6" s="100">
        <v>0.25</v>
      </c>
      <c r="H6" s="101">
        <f>+Invoer!I7</f>
        <v>0</v>
      </c>
      <c r="I6" s="101">
        <f t="shared" si="0"/>
        <v>0</v>
      </c>
      <c r="J6" s="160" t="s">
        <v>67</v>
      </c>
    </row>
    <row r="7" spans="1:10" x14ac:dyDescent="0.2">
      <c r="A7" s="230"/>
      <c r="B7" s="99" t="s">
        <v>14</v>
      </c>
      <c r="C7" s="127">
        <v>15</v>
      </c>
      <c r="D7" s="99">
        <v>1</v>
      </c>
      <c r="E7" s="99">
        <v>1</v>
      </c>
      <c r="F7" s="127">
        <f t="shared" si="1"/>
        <v>15</v>
      </c>
      <c r="G7" s="100">
        <v>0.25</v>
      </c>
      <c r="H7" s="101"/>
      <c r="I7" s="101"/>
      <c r="J7" s="160" t="s">
        <v>58</v>
      </c>
    </row>
    <row r="8" spans="1:10" x14ac:dyDescent="0.2">
      <c r="A8" s="230"/>
      <c r="B8" s="99" t="s">
        <v>16</v>
      </c>
      <c r="C8" s="127">
        <v>15</v>
      </c>
      <c r="D8" s="99">
        <v>1</v>
      </c>
      <c r="E8" s="99">
        <v>1</v>
      </c>
      <c r="F8" s="127">
        <f t="shared" si="1"/>
        <v>15</v>
      </c>
      <c r="G8" s="100">
        <v>0.25</v>
      </c>
      <c r="H8" s="101">
        <f>+Invoer!I14</f>
        <v>0</v>
      </c>
      <c r="I8" s="101">
        <f t="shared" si="0"/>
        <v>0</v>
      </c>
      <c r="J8" s="160" t="s">
        <v>61</v>
      </c>
    </row>
    <row r="9" spans="1:10" x14ac:dyDescent="0.2">
      <c r="A9" s="230"/>
      <c r="B9" s="99" t="s">
        <v>17</v>
      </c>
      <c r="C9" s="127">
        <v>15</v>
      </c>
      <c r="D9" s="99">
        <v>1</v>
      </c>
      <c r="E9" s="99">
        <v>1</v>
      </c>
      <c r="F9" s="127">
        <f t="shared" si="1"/>
        <v>15</v>
      </c>
      <c r="G9" s="100">
        <v>0.25</v>
      </c>
      <c r="H9" s="101">
        <f>+Invoer!I8</f>
        <v>0</v>
      </c>
      <c r="I9" s="101">
        <f t="shared" si="0"/>
        <v>0</v>
      </c>
      <c r="J9" s="160" t="s">
        <v>57</v>
      </c>
    </row>
    <row r="10" spans="1:10" x14ac:dyDescent="0.2">
      <c r="A10" s="230"/>
      <c r="B10" s="99" t="s">
        <v>18</v>
      </c>
      <c r="C10" s="127">
        <v>15</v>
      </c>
      <c r="D10" s="99">
        <v>1</v>
      </c>
      <c r="E10" s="99">
        <v>1</v>
      </c>
      <c r="F10" s="127">
        <f t="shared" si="1"/>
        <v>15</v>
      </c>
      <c r="G10" s="100">
        <v>0.25</v>
      </c>
      <c r="H10" s="101">
        <f>+Invoer!I4</f>
        <v>0</v>
      </c>
      <c r="I10" s="101">
        <f t="shared" si="0"/>
        <v>0</v>
      </c>
      <c r="J10" s="160" t="s">
        <v>57</v>
      </c>
    </row>
    <row r="11" spans="1:10" x14ac:dyDescent="0.2">
      <c r="A11" s="230"/>
      <c r="B11" s="99" t="s">
        <v>19</v>
      </c>
      <c r="C11" s="127">
        <v>15</v>
      </c>
      <c r="D11" s="99">
        <v>1</v>
      </c>
      <c r="E11" s="99">
        <v>1</v>
      </c>
      <c r="F11" s="127">
        <f t="shared" si="1"/>
        <v>15</v>
      </c>
      <c r="G11" s="100">
        <v>0.25</v>
      </c>
      <c r="H11" s="101">
        <f>+Invoer!I9</f>
        <v>0</v>
      </c>
      <c r="I11" s="101">
        <f t="shared" si="0"/>
        <v>0</v>
      </c>
      <c r="J11" s="160" t="s">
        <v>57</v>
      </c>
    </row>
    <row r="12" spans="1:10" x14ac:dyDescent="0.2">
      <c r="A12" s="230"/>
      <c r="B12" s="99" t="s">
        <v>20</v>
      </c>
      <c r="C12" s="127">
        <v>15</v>
      </c>
      <c r="D12" s="99">
        <v>1</v>
      </c>
      <c r="E12" s="99">
        <v>1</v>
      </c>
      <c r="F12" s="127">
        <f t="shared" si="1"/>
        <v>15</v>
      </c>
      <c r="G12" s="100">
        <v>0.25</v>
      </c>
      <c r="H12" s="101">
        <f>+Invoer!I10</f>
        <v>0</v>
      </c>
      <c r="I12" s="101">
        <f t="shared" si="0"/>
        <v>0</v>
      </c>
      <c r="J12" s="160" t="s">
        <v>57</v>
      </c>
    </row>
    <row r="13" spans="1:10" x14ac:dyDescent="0.2">
      <c r="A13" s="230"/>
      <c r="B13" s="99" t="s">
        <v>15</v>
      </c>
      <c r="C13" s="127">
        <v>15</v>
      </c>
      <c r="D13" s="99">
        <v>1</v>
      </c>
      <c r="E13" s="99">
        <v>1</v>
      </c>
      <c r="F13" s="127">
        <f t="shared" si="1"/>
        <v>15</v>
      </c>
      <c r="G13" s="100">
        <v>0.25</v>
      </c>
      <c r="H13" s="101">
        <f>+Invoer!I12</f>
        <v>0</v>
      </c>
      <c r="I13" s="101">
        <f t="shared" si="0"/>
        <v>0</v>
      </c>
      <c r="J13" s="160" t="s">
        <v>62</v>
      </c>
    </row>
    <row r="14" spans="1:10" x14ac:dyDescent="0.2">
      <c r="A14" s="230"/>
      <c r="B14" s="128" t="s">
        <v>42</v>
      </c>
      <c r="C14" s="127">
        <v>15</v>
      </c>
      <c r="D14" s="99">
        <v>1</v>
      </c>
      <c r="E14" s="99">
        <v>1</v>
      </c>
      <c r="F14" s="127">
        <f t="shared" si="1"/>
        <v>15</v>
      </c>
      <c r="G14" s="100">
        <v>0.25</v>
      </c>
      <c r="H14" s="101">
        <f>+Invoer!I11</f>
        <v>0</v>
      </c>
      <c r="I14" s="101">
        <f t="shared" si="0"/>
        <v>0</v>
      </c>
      <c r="J14" s="160" t="s">
        <v>63</v>
      </c>
    </row>
    <row r="15" spans="1:10" x14ac:dyDescent="0.2">
      <c r="A15" s="230"/>
      <c r="B15" s="99" t="s">
        <v>41</v>
      </c>
      <c r="C15" s="127">
        <v>15</v>
      </c>
      <c r="D15" s="99">
        <v>1</v>
      </c>
      <c r="E15" s="99">
        <v>1</v>
      </c>
      <c r="F15" s="127">
        <f t="shared" si="1"/>
        <v>15</v>
      </c>
      <c r="G15" s="100">
        <v>0.25</v>
      </c>
      <c r="H15" s="101">
        <f>+Invoer!I15</f>
        <v>0</v>
      </c>
      <c r="I15" s="101">
        <f t="shared" si="0"/>
        <v>0</v>
      </c>
      <c r="J15" s="160" t="s">
        <v>64</v>
      </c>
    </row>
    <row r="16" spans="1:10" x14ac:dyDescent="0.2">
      <c r="A16" s="230"/>
      <c r="B16" s="99" t="s">
        <v>40</v>
      </c>
      <c r="C16" s="127">
        <v>15</v>
      </c>
      <c r="D16" s="99">
        <v>1</v>
      </c>
      <c r="E16" s="99">
        <v>1</v>
      </c>
      <c r="F16" s="127">
        <f t="shared" si="1"/>
        <v>15</v>
      </c>
      <c r="G16" s="100">
        <v>0.25</v>
      </c>
      <c r="H16" s="101">
        <f>+Invoer!I16</f>
        <v>0</v>
      </c>
      <c r="I16" s="101">
        <f t="shared" si="0"/>
        <v>0</v>
      </c>
      <c r="J16" s="160" t="s">
        <v>65</v>
      </c>
    </row>
    <row r="17" spans="1:11" x14ac:dyDescent="0.2">
      <c r="A17" s="231"/>
      <c r="B17" s="99" t="s">
        <v>43</v>
      </c>
      <c r="C17" s="127">
        <v>15</v>
      </c>
      <c r="D17" s="99">
        <v>1</v>
      </c>
      <c r="E17" s="99">
        <v>1</v>
      </c>
      <c r="F17" s="127">
        <f t="shared" si="1"/>
        <v>15</v>
      </c>
      <c r="G17" s="100">
        <v>0.25</v>
      </c>
      <c r="H17" s="101">
        <f>+Invoer!I13</f>
        <v>0</v>
      </c>
      <c r="I17" s="101">
        <f t="shared" si="0"/>
        <v>0</v>
      </c>
      <c r="J17" s="160" t="s">
        <v>66</v>
      </c>
    </row>
    <row r="18" spans="1:11" x14ac:dyDescent="0.2">
      <c r="A18" s="229" t="s">
        <v>1</v>
      </c>
      <c r="B18" s="99" t="s">
        <v>18</v>
      </c>
      <c r="C18" s="127">
        <v>60</v>
      </c>
      <c r="D18" s="99">
        <v>1</v>
      </c>
      <c r="E18" s="99">
        <v>1</v>
      </c>
      <c r="F18" s="129">
        <f t="shared" ref="F18:F39" si="2">C18*D18*E18</f>
        <v>60</v>
      </c>
      <c r="G18" s="100">
        <f t="shared" ref="G18:G64" si="3">F18/60</f>
        <v>1</v>
      </c>
      <c r="H18" s="101">
        <f>+Invoer!I4</f>
        <v>0</v>
      </c>
      <c r="I18" s="101">
        <f t="shared" si="0"/>
        <v>0</v>
      </c>
      <c r="J18" s="160" t="s">
        <v>57</v>
      </c>
    </row>
    <row r="19" spans="1:11" x14ac:dyDescent="0.2">
      <c r="A19" s="229"/>
      <c r="B19" s="99" t="s">
        <v>21</v>
      </c>
      <c r="C19" s="99">
        <v>60</v>
      </c>
      <c r="D19" s="99">
        <v>1</v>
      </c>
      <c r="E19" s="99">
        <v>1</v>
      </c>
      <c r="F19" s="129">
        <f t="shared" si="2"/>
        <v>60</v>
      </c>
      <c r="G19" s="100">
        <f t="shared" si="3"/>
        <v>1</v>
      </c>
      <c r="H19" s="135">
        <f>+Invoer!I17</f>
        <v>0</v>
      </c>
      <c r="I19" s="101">
        <f t="shared" si="0"/>
        <v>0</v>
      </c>
      <c r="J19" s="160" t="s">
        <v>59</v>
      </c>
    </row>
    <row r="20" spans="1:11" x14ac:dyDescent="0.2">
      <c r="A20" s="131" t="s">
        <v>22</v>
      </c>
      <c r="B20" s="127" t="s">
        <v>18</v>
      </c>
      <c r="C20" s="127">
        <v>15</v>
      </c>
      <c r="D20" s="127">
        <v>1</v>
      </c>
      <c r="E20" s="127">
        <v>1</v>
      </c>
      <c r="F20" s="129">
        <f t="shared" si="2"/>
        <v>15</v>
      </c>
      <c r="G20" s="132">
        <f t="shared" si="3"/>
        <v>0.25</v>
      </c>
      <c r="H20" s="133">
        <f>+Invoer!I4</f>
        <v>0</v>
      </c>
      <c r="I20" s="134"/>
      <c r="J20" s="162" t="s">
        <v>68</v>
      </c>
    </row>
    <row r="21" spans="1:11" x14ac:dyDescent="0.2">
      <c r="A21" s="131" t="s">
        <v>27</v>
      </c>
      <c r="B21" s="99" t="s">
        <v>13</v>
      </c>
      <c r="C21" s="99">
        <v>30</v>
      </c>
      <c r="D21" s="99">
        <v>1</v>
      </c>
      <c r="E21" s="99">
        <v>1</v>
      </c>
      <c r="F21" s="129">
        <f t="shared" si="2"/>
        <v>30</v>
      </c>
      <c r="G21" s="100">
        <f t="shared" si="3"/>
        <v>0.5</v>
      </c>
      <c r="H21" s="135">
        <f>+Invoer!I17</f>
        <v>0</v>
      </c>
      <c r="I21" s="101">
        <f t="shared" si="0"/>
        <v>0</v>
      </c>
      <c r="J21" s="160" t="s">
        <v>59</v>
      </c>
    </row>
    <row r="22" spans="1:11" x14ac:dyDescent="0.2">
      <c r="A22" s="131" t="s">
        <v>28</v>
      </c>
      <c r="B22" s="99" t="s">
        <v>3</v>
      </c>
      <c r="C22" s="99">
        <v>30</v>
      </c>
      <c r="D22" s="99">
        <v>1</v>
      </c>
      <c r="E22" s="99">
        <v>1</v>
      </c>
      <c r="F22" s="129">
        <f t="shared" si="2"/>
        <v>30</v>
      </c>
      <c r="G22" s="100">
        <f t="shared" si="3"/>
        <v>0.5</v>
      </c>
      <c r="H22" s="101"/>
      <c r="I22" s="101"/>
      <c r="J22" s="160" t="s">
        <v>58</v>
      </c>
    </row>
    <row r="23" spans="1:11" ht="30" x14ac:dyDescent="0.2">
      <c r="A23" s="131" t="s">
        <v>34</v>
      </c>
      <c r="B23" s="99" t="s">
        <v>18</v>
      </c>
      <c r="C23" s="99">
        <v>30</v>
      </c>
      <c r="D23" s="99">
        <v>1</v>
      </c>
      <c r="E23" s="99">
        <v>1</v>
      </c>
      <c r="F23" s="129">
        <f t="shared" si="2"/>
        <v>30</v>
      </c>
      <c r="G23" s="100">
        <f t="shared" si="3"/>
        <v>0.5</v>
      </c>
      <c r="H23" s="101">
        <f>+Invoer!I4</f>
        <v>0</v>
      </c>
      <c r="I23" s="101">
        <f t="shared" si="0"/>
        <v>0</v>
      </c>
      <c r="J23" s="160" t="s">
        <v>60</v>
      </c>
    </row>
    <row r="24" spans="1:11" ht="30" x14ac:dyDescent="0.2">
      <c r="A24" s="125" t="s">
        <v>23</v>
      </c>
      <c r="B24" s="127" t="s">
        <v>18</v>
      </c>
      <c r="C24" s="127">
        <v>15</v>
      </c>
      <c r="D24" s="127">
        <v>2</v>
      </c>
      <c r="E24" s="127">
        <v>7</v>
      </c>
      <c r="F24" s="129">
        <f t="shared" si="2"/>
        <v>210</v>
      </c>
      <c r="G24" s="132">
        <f t="shared" si="3"/>
        <v>3.5</v>
      </c>
      <c r="H24" s="133">
        <f>+Invoer!I4</f>
        <v>0</v>
      </c>
      <c r="I24" s="134"/>
      <c r="J24" s="162" t="s">
        <v>68</v>
      </c>
    </row>
    <row r="25" spans="1:11" x14ac:dyDescent="0.2">
      <c r="A25" s="232" t="s">
        <v>24</v>
      </c>
      <c r="B25" s="127" t="s">
        <v>18</v>
      </c>
      <c r="C25" s="136">
        <v>15</v>
      </c>
      <c r="D25" s="136">
        <v>7</v>
      </c>
      <c r="E25" s="136">
        <v>3</v>
      </c>
      <c r="F25" s="129">
        <f t="shared" si="2"/>
        <v>315</v>
      </c>
      <c r="G25" s="132">
        <f t="shared" si="3"/>
        <v>5.25</v>
      </c>
      <c r="H25" s="133">
        <f>+Invoer!I4</f>
        <v>0</v>
      </c>
      <c r="I25" s="134"/>
      <c r="J25" s="162" t="s">
        <v>68</v>
      </c>
    </row>
    <row r="26" spans="1:11" x14ac:dyDescent="0.2">
      <c r="A26" s="232"/>
      <c r="B26" s="127" t="s">
        <v>21</v>
      </c>
      <c r="C26" s="136">
        <v>5</v>
      </c>
      <c r="D26" s="136">
        <v>7</v>
      </c>
      <c r="E26" s="136">
        <v>3</v>
      </c>
      <c r="F26" s="129">
        <f t="shared" si="2"/>
        <v>105</v>
      </c>
      <c r="G26" s="132">
        <f t="shared" si="3"/>
        <v>1.75</v>
      </c>
      <c r="H26" s="130">
        <f>+Invoer!I17</f>
        <v>0</v>
      </c>
      <c r="I26" s="101">
        <f t="shared" si="0"/>
        <v>0</v>
      </c>
      <c r="J26" s="162" t="s">
        <v>59</v>
      </c>
    </row>
    <row r="27" spans="1:11" x14ac:dyDescent="0.2">
      <c r="A27" s="229" t="s">
        <v>10</v>
      </c>
      <c r="B27" s="127" t="s">
        <v>11</v>
      </c>
      <c r="C27" s="127">
        <v>15</v>
      </c>
      <c r="D27" s="127">
        <v>1</v>
      </c>
      <c r="E27" s="127">
        <v>6</v>
      </c>
      <c r="F27" s="129">
        <f t="shared" si="2"/>
        <v>90</v>
      </c>
      <c r="G27" s="132">
        <f t="shared" si="3"/>
        <v>1.5</v>
      </c>
      <c r="H27" s="133">
        <f>+Invoer!I6</f>
        <v>0</v>
      </c>
      <c r="I27" s="134"/>
      <c r="J27" s="162" t="s">
        <v>60</v>
      </c>
      <c r="K27" s="163"/>
    </row>
    <row r="28" spans="1:11" x14ac:dyDescent="0.2">
      <c r="A28" s="229"/>
      <c r="B28" s="99" t="s">
        <v>11</v>
      </c>
      <c r="C28" s="99">
        <v>15</v>
      </c>
      <c r="D28" s="99">
        <v>1</v>
      </c>
      <c r="E28" s="99">
        <v>6</v>
      </c>
      <c r="F28" s="129">
        <f t="shared" si="2"/>
        <v>90</v>
      </c>
      <c r="G28" s="100">
        <f t="shared" si="3"/>
        <v>1.5</v>
      </c>
      <c r="H28" s="133">
        <f>+Invoer!I6</f>
        <v>0</v>
      </c>
      <c r="I28" s="101">
        <f t="shared" si="0"/>
        <v>0</v>
      </c>
      <c r="J28" s="160" t="s">
        <v>60</v>
      </c>
      <c r="K28" s="163"/>
    </row>
    <row r="29" spans="1:11" x14ac:dyDescent="0.2">
      <c r="A29" s="233" t="s">
        <v>25</v>
      </c>
      <c r="B29" s="99" t="s">
        <v>11</v>
      </c>
      <c r="C29" s="99">
        <v>5</v>
      </c>
      <c r="D29" s="99">
        <v>1</v>
      </c>
      <c r="E29" s="99">
        <v>6</v>
      </c>
      <c r="F29" s="129">
        <f t="shared" si="2"/>
        <v>30</v>
      </c>
      <c r="G29" s="100">
        <f t="shared" si="3"/>
        <v>0.5</v>
      </c>
      <c r="H29" s="133">
        <f>+Invoer!I6</f>
        <v>0</v>
      </c>
      <c r="I29" s="101">
        <f t="shared" si="0"/>
        <v>0</v>
      </c>
      <c r="J29" s="160" t="s">
        <v>60</v>
      </c>
    </row>
    <row r="30" spans="1:11" x14ac:dyDescent="0.2">
      <c r="A30" s="234"/>
      <c r="B30" s="99" t="s">
        <v>11</v>
      </c>
      <c r="C30" s="99">
        <v>5</v>
      </c>
      <c r="D30" s="99">
        <v>1</v>
      </c>
      <c r="E30" s="99">
        <v>6</v>
      </c>
      <c r="F30" s="129">
        <f t="shared" si="2"/>
        <v>30</v>
      </c>
      <c r="G30" s="100">
        <f t="shared" si="3"/>
        <v>0.5</v>
      </c>
      <c r="H30" s="133">
        <f>+Invoer!I6</f>
        <v>0</v>
      </c>
      <c r="I30" s="101">
        <f t="shared" si="0"/>
        <v>0</v>
      </c>
      <c r="J30" s="160" t="s">
        <v>60</v>
      </c>
    </row>
    <row r="31" spans="1:11" x14ac:dyDescent="0.2">
      <c r="A31" s="229" t="s">
        <v>26</v>
      </c>
      <c r="B31" s="99" t="s">
        <v>11</v>
      </c>
      <c r="C31" s="99">
        <v>5</v>
      </c>
      <c r="D31" s="99">
        <v>1</v>
      </c>
      <c r="E31" s="99">
        <v>6</v>
      </c>
      <c r="F31" s="129">
        <f t="shared" si="2"/>
        <v>30</v>
      </c>
      <c r="G31" s="100">
        <f t="shared" si="3"/>
        <v>0.5</v>
      </c>
      <c r="H31" s="133">
        <f>+Invoer!I6</f>
        <v>0</v>
      </c>
      <c r="I31" s="101">
        <f t="shared" si="0"/>
        <v>0</v>
      </c>
      <c r="J31" s="160" t="s">
        <v>60</v>
      </c>
    </row>
    <row r="32" spans="1:11" x14ac:dyDescent="0.2">
      <c r="A32" s="229"/>
      <c r="B32" s="99" t="s">
        <v>11</v>
      </c>
      <c r="C32" s="99">
        <v>5</v>
      </c>
      <c r="D32" s="99">
        <v>1</v>
      </c>
      <c r="E32" s="99">
        <v>6</v>
      </c>
      <c r="F32" s="129">
        <f t="shared" si="2"/>
        <v>30</v>
      </c>
      <c r="G32" s="100">
        <f t="shared" si="3"/>
        <v>0.5</v>
      </c>
      <c r="H32" s="133">
        <f>+Invoer!I6</f>
        <v>0</v>
      </c>
      <c r="I32" s="101">
        <f t="shared" si="0"/>
        <v>0</v>
      </c>
      <c r="J32" s="160" t="s">
        <v>60</v>
      </c>
    </row>
    <row r="33" spans="1:13" x14ac:dyDescent="0.2">
      <c r="A33" s="125" t="s">
        <v>35</v>
      </c>
      <c r="B33" s="99" t="s">
        <v>11</v>
      </c>
      <c r="C33" s="99">
        <v>90</v>
      </c>
      <c r="D33" s="99">
        <v>1</v>
      </c>
      <c r="E33" s="99">
        <v>6</v>
      </c>
      <c r="F33" s="129">
        <f t="shared" si="2"/>
        <v>540</v>
      </c>
      <c r="G33" s="100">
        <f t="shared" si="3"/>
        <v>9</v>
      </c>
      <c r="H33" s="133">
        <f>+Invoer!I6</f>
        <v>0</v>
      </c>
      <c r="I33" s="101">
        <f t="shared" si="0"/>
        <v>0</v>
      </c>
      <c r="J33" s="160" t="s">
        <v>60</v>
      </c>
    </row>
    <row r="34" spans="1:13" ht="30" x14ac:dyDescent="0.2">
      <c r="A34" s="125" t="s">
        <v>31</v>
      </c>
      <c r="B34" s="127" t="s">
        <v>18</v>
      </c>
      <c r="C34" s="127">
        <v>30</v>
      </c>
      <c r="D34" s="127">
        <v>1</v>
      </c>
      <c r="E34" s="127">
        <v>6</v>
      </c>
      <c r="F34" s="129">
        <f t="shared" si="2"/>
        <v>180</v>
      </c>
      <c r="G34" s="132">
        <f t="shared" si="3"/>
        <v>3</v>
      </c>
      <c r="H34" s="133">
        <f>+Invoer!I4</f>
        <v>0</v>
      </c>
      <c r="I34" s="134"/>
      <c r="J34" s="162" t="s">
        <v>68</v>
      </c>
    </row>
    <row r="35" spans="1:13" x14ac:dyDescent="0.2">
      <c r="A35" s="125" t="s">
        <v>32</v>
      </c>
      <c r="B35" s="127" t="s">
        <v>11</v>
      </c>
      <c r="C35" s="127">
        <v>20</v>
      </c>
      <c r="D35" s="127">
        <v>1</v>
      </c>
      <c r="E35" s="127">
        <v>3</v>
      </c>
      <c r="F35" s="129">
        <f t="shared" si="2"/>
        <v>60</v>
      </c>
      <c r="G35" s="132">
        <f t="shared" si="3"/>
        <v>1</v>
      </c>
      <c r="H35" s="133">
        <f>+Invoer!I6</f>
        <v>0</v>
      </c>
      <c r="I35" s="134"/>
      <c r="J35" s="162" t="s">
        <v>68</v>
      </c>
    </row>
    <row r="36" spans="1:13" x14ac:dyDescent="0.2">
      <c r="A36" s="241" t="s">
        <v>45</v>
      </c>
      <c r="B36" s="99" t="s">
        <v>15</v>
      </c>
      <c r="C36" s="99">
        <v>30</v>
      </c>
      <c r="D36" s="99">
        <v>1</v>
      </c>
      <c r="E36" s="99">
        <v>6</v>
      </c>
      <c r="F36" s="129">
        <f t="shared" si="2"/>
        <v>180</v>
      </c>
      <c r="G36" s="100">
        <f t="shared" si="3"/>
        <v>3</v>
      </c>
      <c r="H36" s="101">
        <f>+Invoer!I12</f>
        <v>0</v>
      </c>
      <c r="I36" s="101">
        <f t="shared" si="0"/>
        <v>0</v>
      </c>
      <c r="J36" s="160" t="s">
        <v>62</v>
      </c>
    </row>
    <row r="37" spans="1:13" x14ac:dyDescent="0.2">
      <c r="A37" s="256"/>
      <c r="B37" s="99" t="s">
        <v>40</v>
      </c>
      <c r="C37" s="99">
        <v>60</v>
      </c>
      <c r="D37" s="99">
        <v>1</v>
      </c>
      <c r="E37" s="99">
        <v>3</v>
      </c>
      <c r="F37" s="129">
        <f t="shared" si="2"/>
        <v>180</v>
      </c>
      <c r="G37" s="100">
        <f t="shared" si="3"/>
        <v>3</v>
      </c>
      <c r="H37" s="101">
        <f>+Invoer!I16</f>
        <v>0</v>
      </c>
      <c r="I37" s="101">
        <f t="shared" si="0"/>
        <v>0</v>
      </c>
      <c r="J37" s="160" t="s">
        <v>65</v>
      </c>
      <c r="L37" s="158"/>
      <c r="M37" s="158"/>
    </row>
    <row r="38" spans="1:13" x14ac:dyDescent="0.2">
      <c r="A38" s="242"/>
      <c r="B38" s="137" t="s">
        <v>42</v>
      </c>
      <c r="C38" s="99">
        <v>20</v>
      </c>
      <c r="D38" s="99">
        <v>1</v>
      </c>
      <c r="E38" s="99">
        <v>3</v>
      </c>
      <c r="F38" s="129">
        <f t="shared" si="2"/>
        <v>60</v>
      </c>
      <c r="G38" s="100">
        <f t="shared" si="3"/>
        <v>1</v>
      </c>
      <c r="H38" s="101">
        <f>+Invoer!I11</f>
        <v>0</v>
      </c>
      <c r="I38" s="101">
        <f t="shared" si="0"/>
        <v>0</v>
      </c>
      <c r="J38" s="160" t="s">
        <v>63</v>
      </c>
    </row>
    <row r="39" spans="1:13" x14ac:dyDescent="0.2">
      <c r="A39" s="255" t="s">
        <v>39</v>
      </c>
      <c r="B39" s="161" t="s">
        <v>13</v>
      </c>
      <c r="C39" s="99">
        <v>10</v>
      </c>
      <c r="D39" s="99">
        <v>1</v>
      </c>
      <c r="E39" s="99">
        <v>1</v>
      </c>
      <c r="F39" s="129">
        <f t="shared" si="2"/>
        <v>10</v>
      </c>
      <c r="G39" s="100">
        <f t="shared" si="3"/>
        <v>0.16666666666666666</v>
      </c>
      <c r="H39" s="135">
        <f>+Invoer!I17</f>
        <v>0</v>
      </c>
      <c r="I39" s="101">
        <f t="shared" si="0"/>
        <v>0</v>
      </c>
      <c r="J39" s="160" t="s">
        <v>59</v>
      </c>
    </row>
    <row r="40" spans="1:13" x14ac:dyDescent="0.2">
      <c r="A40" s="230"/>
      <c r="B40" s="99" t="s">
        <v>37</v>
      </c>
      <c r="C40" s="99">
        <v>10</v>
      </c>
      <c r="D40" s="99">
        <v>1</v>
      </c>
      <c r="E40" s="99">
        <v>1</v>
      </c>
      <c r="F40" s="129">
        <f t="shared" ref="F40:F51" si="4">C40*D40*E40</f>
        <v>10</v>
      </c>
      <c r="G40" s="100">
        <f t="shared" ref="G40:G51" si="5">F40/60</f>
        <v>0.16666666666666666</v>
      </c>
      <c r="H40" s="101">
        <f>+Invoer!I7</f>
        <v>0</v>
      </c>
      <c r="I40" s="101">
        <f t="shared" si="0"/>
        <v>0</v>
      </c>
      <c r="J40" s="160" t="s">
        <v>67</v>
      </c>
    </row>
    <row r="41" spans="1:13" x14ac:dyDescent="0.2">
      <c r="A41" s="230"/>
      <c r="B41" s="99" t="s">
        <v>14</v>
      </c>
      <c r="C41" s="99">
        <v>10</v>
      </c>
      <c r="D41" s="99">
        <v>1</v>
      </c>
      <c r="E41" s="99">
        <v>1</v>
      </c>
      <c r="F41" s="129">
        <f t="shared" si="4"/>
        <v>10</v>
      </c>
      <c r="G41" s="100">
        <f t="shared" si="5"/>
        <v>0.16666666666666666</v>
      </c>
      <c r="H41" s="101"/>
      <c r="I41" s="101"/>
      <c r="J41" s="160" t="s">
        <v>60</v>
      </c>
    </row>
    <row r="42" spans="1:13" x14ac:dyDescent="0.2">
      <c r="A42" s="230"/>
      <c r="B42" s="99" t="s">
        <v>16</v>
      </c>
      <c r="C42" s="99">
        <v>10</v>
      </c>
      <c r="D42" s="99">
        <v>1</v>
      </c>
      <c r="E42" s="99">
        <v>1</v>
      </c>
      <c r="F42" s="129">
        <f t="shared" si="4"/>
        <v>10</v>
      </c>
      <c r="G42" s="100">
        <f t="shared" si="5"/>
        <v>0.16666666666666666</v>
      </c>
      <c r="H42" s="101">
        <f>+Invoer!I14</f>
        <v>0</v>
      </c>
      <c r="I42" s="101">
        <f t="shared" si="0"/>
        <v>0</v>
      </c>
      <c r="J42" s="160" t="s">
        <v>61</v>
      </c>
    </row>
    <row r="43" spans="1:13" x14ac:dyDescent="0.2">
      <c r="A43" s="230"/>
      <c r="B43" s="99" t="s">
        <v>17</v>
      </c>
      <c r="C43" s="99">
        <v>10</v>
      </c>
      <c r="D43" s="99">
        <v>1</v>
      </c>
      <c r="E43" s="99">
        <v>1</v>
      </c>
      <c r="F43" s="129">
        <f t="shared" si="4"/>
        <v>10</v>
      </c>
      <c r="G43" s="100">
        <f t="shared" si="5"/>
        <v>0.16666666666666666</v>
      </c>
      <c r="H43" s="101">
        <f>+Invoer!I8</f>
        <v>0</v>
      </c>
      <c r="I43" s="101">
        <f t="shared" si="0"/>
        <v>0</v>
      </c>
      <c r="J43" s="160" t="s">
        <v>60</v>
      </c>
    </row>
    <row r="44" spans="1:13" x14ac:dyDescent="0.2">
      <c r="A44" s="230"/>
      <c r="B44" s="99" t="s">
        <v>18</v>
      </c>
      <c r="C44" s="99">
        <v>10</v>
      </c>
      <c r="D44" s="99">
        <v>1</v>
      </c>
      <c r="E44" s="99">
        <v>1</v>
      </c>
      <c r="F44" s="129">
        <f t="shared" si="4"/>
        <v>10</v>
      </c>
      <c r="G44" s="100">
        <f t="shared" si="5"/>
        <v>0.16666666666666666</v>
      </c>
      <c r="H44" s="101">
        <f>+Invoer!I4</f>
        <v>0</v>
      </c>
      <c r="I44" s="101">
        <f t="shared" si="0"/>
        <v>0</v>
      </c>
      <c r="J44" s="160" t="s">
        <v>57</v>
      </c>
    </row>
    <row r="45" spans="1:13" x14ac:dyDescent="0.2">
      <c r="A45" s="230"/>
      <c r="B45" s="99" t="s">
        <v>19</v>
      </c>
      <c r="C45" s="99">
        <v>10</v>
      </c>
      <c r="D45" s="99">
        <v>1</v>
      </c>
      <c r="E45" s="99">
        <v>1</v>
      </c>
      <c r="F45" s="129">
        <f t="shared" si="4"/>
        <v>10</v>
      </c>
      <c r="G45" s="100">
        <f t="shared" si="5"/>
        <v>0.16666666666666666</v>
      </c>
      <c r="H45" s="101">
        <f>+Invoer!I9</f>
        <v>0</v>
      </c>
      <c r="I45" s="101">
        <f t="shared" si="0"/>
        <v>0</v>
      </c>
      <c r="J45" s="160" t="s">
        <v>57</v>
      </c>
    </row>
    <row r="46" spans="1:13" s="158" customFormat="1" x14ac:dyDescent="0.2">
      <c r="A46" s="230"/>
      <c r="B46" s="99" t="s">
        <v>20</v>
      </c>
      <c r="C46" s="99">
        <v>10</v>
      </c>
      <c r="D46" s="99">
        <v>1</v>
      </c>
      <c r="E46" s="99">
        <v>1</v>
      </c>
      <c r="F46" s="129">
        <f t="shared" si="4"/>
        <v>10</v>
      </c>
      <c r="G46" s="100">
        <f t="shared" si="5"/>
        <v>0.16666666666666666</v>
      </c>
      <c r="H46" s="101">
        <f>+Invoer!I10</f>
        <v>0</v>
      </c>
      <c r="I46" s="101">
        <f t="shared" si="0"/>
        <v>0</v>
      </c>
      <c r="J46" s="160" t="s">
        <v>57</v>
      </c>
      <c r="L46" s="107"/>
      <c r="M46" s="107"/>
    </row>
    <row r="47" spans="1:13" x14ac:dyDescent="0.2">
      <c r="A47" s="230"/>
      <c r="B47" s="99" t="s">
        <v>15</v>
      </c>
      <c r="C47" s="99">
        <v>10</v>
      </c>
      <c r="D47" s="99">
        <v>1</v>
      </c>
      <c r="E47" s="99">
        <v>1</v>
      </c>
      <c r="F47" s="129">
        <f t="shared" si="4"/>
        <v>10</v>
      </c>
      <c r="G47" s="100">
        <f t="shared" si="5"/>
        <v>0.16666666666666666</v>
      </c>
      <c r="H47" s="101">
        <f>+Invoer!I12</f>
        <v>0</v>
      </c>
      <c r="I47" s="101">
        <f t="shared" si="0"/>
        <v>0</v>
      </c>
      <c r="J47" s="160" t="s">
        <v>62</v>
      </c>
    </row>
    <row r="48" spans="1:13" x14ac:dyDescent="0.2">
      <c r="A48" s="230"/>
      <c r="B48" s="128" t="s">
        <v>42</v>
      </c>
      <c r="C48" s="99">
        <v>10</v>
      </c>
      <c r="D48" s="99">
        <v>1</v>
      </c>
      <c r="E48" s="99">
        <v>1</v>
      </c>
      <c r="F48" s="129">
        <f t="shared" si="4"/>
        <v>10</v>
      </c>
      <c r="G48" s="100">
        <f t="shared" si="5"/>
        <v>0.16666666666666666</v>
      </c>
      <c r="H48" s="101">
        <f>+Invoer!I11</f>
        <v>0</v>
      </c>
      <c r="I48" s="101">
        <f t="shared" si="0"/>
        <v>0</v>
      </c>
      <c r="J48" s="160" t="s">
        <v>63</v>
      </c>
    </row>
    <row r="49" spans="1:10" x14ac:dyDescent="0.2">
      <c r="A49" s="230"/>
      <c r="B49" s="99" t="s">
        <v>41</v>
      </c>
      <c r="C49" s="99">
        <v>10</v>
      </c>
      <c r="D49" s="99">
        <v>1</v>
      </c>
      <c r="E49" s="99">
        <v>1</v>
      </c>
      <c r="F49" s="129">
        <f t="shared" si="4"/>
        <v>10</v>
      </c>
      <c r="G49" s="100">
        <f t="shared" si="5"/>
        <v>0.16666666666666666</v>
      </c>
      <c r="H49" s="101">
        <f>+Invoer!I15</f>
        <v>0</v>
      </c>
      <c r="I49" s="101">
        <f t="shared" si="0"/>
        <v>0</v>
      </c>
      <c r="J49" s="160" t="s">
        <v>64</v>
      </c>
    </row>
    <row r="50" spans="1:10" x14ac:dyDescent="0.2">
      <c r="A50" s="230"/>
      <c r="B50" s="99" t="s">
        <v>40</v>
      </c>
      <c r="C50" s="99">
        <v>10</v>
      </c>
      <c r="D50" s="99">
        <v>1</v>
      </c>
      <c r="E50" s="99">
        <v>1</v>
      </c>
      <c r="F50" s="129">
        <f t="shared" si="4"/>
        <v>10</v>
      </c>
      <c r="G50" s="100">
        <f t="shared" si="5"/>
        <v>0.16666666666666666</v>
      </c>
      <c r="H50" s="101">
        <f>+Invoer!I16</f>
        <v>0</v>
      </c>
      <c r="I50" s="101">
        <f t="shared" si="0"/>
        <v>0</v>
      </c>
      <c r="J50" s="160" t="s">
        <v>65</v>
      </c>
    </row>
    <row r="51" spans="1:10" x14ac:dyDescent="0.2">
      <c r="A51" s="231"/>
      <c r="B51" s="99" t="s">
        <v>43</v>
      </c>
      <c r="C51" s="99">
        <v>10</v>
      </c>
      <c r="D51" s="99">
        <v>1</v>
      </c>
      <c r="E51" s="99">
        <v>1</v>
      </c>
      <c r="F51" s="129">
        <f t="shared" si="4"/>
        <v>10</v>
      </c>
      <c r="G51" s="100">
        <f t="shared" si="5"/>
        <v>0.16666666666666666</v>
      </c>
      <c r="H51" s="101">
        <f>+Invoer!I13</f>
        <v>0</v>
      </c>
      <c r="I51" s="101">
        <f t="shared" si="0"/>
        <v>0</v>
      </c>
      <c r="J51" s="160" t="s">
        <v>66</v>
      </c>
    </row>
    <row r="52" spans="1:10" x14ac:dyDescent="0.2">
      <c r="A52" s="243" t="s">
        <v>38</v>
      </c>
      <c r="B52" s="161" t="s">
        <v>13</v>
      </c>
      <c r="C52" s="99">
        <v>10</v>
      </c>
      <c r="D52" s="99">
        <v>1</v>
      </c>
      <c r="E52" s="99">
        <v>1</v>
      </c>
      <c r="F52" s="129">
        <f>C52*D52*E52</f>
        <v>10</v>
      </c>
      <c r="G52" s="100">
        <f t="shared" si="3"/>
        <v>0.16666666666666666</v>
      </c>
      <c r="H52" s="135">
        <f>+Invoer!I17</f>
        <v>0</v>
      </c>
      <c r="I52" s="101">
        <f t="shared" si="0"/>
        <v>0</v>
      </c>
      <c r="J52" s="160" t="s">
        <v>59</v>
      </c>
    </row>
    <row r="53" spans="1:10" x14ac:dyDescent="0.2">
      <c r="A53" s="244"/>
      <c r="B53" s="99" t="s">
        <v>37</v>
      </c>
      <c r="C53" s="99">
        <v>10</v>
      </c>
      <c r="D53" s="99">
        <v>1</v>
      </c>
      <c r="E53" s="99">
        <v>1</v>
      </c>
      <c r="F53" s="129">
        <f t="shared" ref="F53:F64" si="6">C53*D53*E53</f>
        <v>10</v>
      </c>
      <c r="G53" s="100">
        <f t="shared" si="3"/>
        <v>0.16666666666666666</v>
      </c>
      <c r="H53" s="101">
        <f>+Invoer!I7</f>
        <v>0</v>
      </c>
      <c r="I53" s="101">
        <f t="shared" si="0"/>
        <v>0</v>
      </c>
      <c r="J53" s="160" t="s">
        <v>67</v>
      </c>
    </row>
    <row r="54" spans="1:10" x14ac:dyDescent="0.2">
      <c r="A54" s="244"/>
      <c r="B54" s="99" t="s">
        <v>14</v>
      </c>
      <c r="C54" s="99">
        <v>10</v>
      </c>
      <c r="D54" s="99">
        <v>1</v>
      </c>
      <c r="E54" s="99">
        <v>1</v>
      </c>
      <c r="F54" s="129">
        <f t="shared" si="6"/>
        <v>10</v>
      </c>
      <c r="G54" s="100">
        <f t="shared" si="3"/>
        <v>0.16666666666666666</v>
      </c>
      <c r="H54" s="101"/>
      <c r="I54" s="101"/>
      <c r="J54" s="160" t="s">
        <v>57</v>
      </c>
    </row>
    <row r="55" spans="1:10" x14ac:dyDescent="0.2">
      <c r="A55" s="244"/>
      <c r="B55" s="99" t="s">
        <v>16</v>
      </c>
      <c r="C55" s="99">
        <v>10</v>
      </c>
      <c r="D55" s="99">
        <v>1</v>
      </c>
      <c r="E55" s="99">
        <v>1</v>
      </c>
      <c r="F55" s="129">
        <f t="shared" si="6"/>
        <v>10</v>
      </c>
      <c r="G55" s="100">
        <f t="shared" si="3"/>
        <v>0.16666666666666666</v>
      </c>
      <c r="H55" s="101">
        <f>+Invoer!I14</f>
        <v>0</v>
      </c>
      <c r="I55" s="101">
        <f t="shared" si="0"/>
        <v>0</v>
      </c>
      <c r="J55" s="160" t="s">
        <v>61</v>
      </c>
    </row>
    <row r="56" spans="1:10" x14ac:dyDescent="0.2">
      <c r="A56" s="244"/>
      <c r="B56" s="99" t="s">
        <v>17</v>
      </c>
      <c r="C56" s="99">
        <v>10</v>
      </c>
      <c r="D56" s="99">
        <v>1</v>
      </c>
      <c r="E56" s="99">
        <v>1</v>
      </c>
      <c r="F56" s="129">
        <f t="shared" si="6"/>
        <v>10</v>
      </c>
      <c r="G56" s="100">
        <f t="shared" si="3"/>
        <v>0.16666666666666666</v>
      </c>
      <c r="H56" s="101">
        <f>+Invoer!I8</f>
        <v>0</v>
      </c>
      <c r="I56" s="101">
        <f t="shared" si="0"/>
        <v>0</v>
      </c>
      <c r="J56" s="160" t="s">
        <v>57</v>
      </c>
    </row>
    <row r="57" spans="1:10" x14ac:dyDescent="0.2">
      <c r="A57" s="244"/>
      <c r="B57" s="99" t="s">
        <v>18</v>
      </c>
      <c r="C57" s="99">
        <v>10</v>
      </c>
      <c r="D57" s="99">
        <v>1</v>
      </c>
      <c r="E57" s="99">
        <v>1</v>
      </c>
      <c r="F57" s="129">
        <f t="shared" si="6"/>
        <v>10</v>
      </c>
      <c r="G57" s="100">
        <f t="shared" si="3"/>
        <v>0.16666666666666666</v>
      </c>
      <c r="H57" s="101">
        <f>+Invoer!I4</f>
        <v>0</v>
      </c>
      <c r="I57" s="101">
        <f t="shared" si="0"/>
        <v>0</v>
      </c>
      <c r="J57" s="160" t="s">
        <v>57</v>
      </c>
    </row>
    <row r="58" spans="1:10" x14ac:dyDescent="0.2">
      <c r="A58" s="244"/>
      <c r="B58" s="99" t="s">
        <v>19</v>
      </c>
      <c r="C58" s="99">
        <v>10</v>
      </c>
      <c r="D58" s="99">
        <v>1</v>
      </c>
      <c r="E58" s="99">
        <v>1</v>
      </c>
      <c r="F58" s="129">
        <f t="shared" si="6"/>
        <v>10</v>
      </c>
      <c r="G58" s="100">
        <f t="shared" si="3"/>
        <v>0.16666666666666666</v>
      </c>
      <c r="H58" s="101">
        <f>+Invoer!I9</f>
        <v>0</v>
      </c>
      <c r="I58" s="101">
        <f t="shared" si="0"/>
        <v>0</v>
      </c>
      <c r="J58" s="160" t="s">
        <v>60</v>
      </c>
    </row>
    <row r="59" spans="1:10" x14ac:dyDescent="0.2">
      <c r="A59" s="244"/>
      <c r="B59" s="99" t="s">
        <v>20</v>
      </c>
      <c r="C59" s="99">
        <v>10</v>
      </c>
      <c r="D59" s="99">
        <v>1</v>
      </c>
      <c r="E59" s="99">
        <v>1</v>
      </c>
      <c r="F59" s="129">
        <f t="shared" si="6"/>
        <v>10</v>
      </c>
      <c r="G59" s="100">
        <f t="shared" si="3"/>
        <v>0.16666666666666666</v>
      </c>
      <c r="H59" s="101">
        <f>+Invoer!I10</f>
        <v>0</v>
      </c>
      <c r="I59" s="101">
        <f t="shared" si="0"/>
        <v>0</v>
      </c>
      <c r="J59" s="160" t="s">
        <v>60</v>
      </c>
    </row>
    <row r="60" spans="1:10" x14ac:dyDescent="0.2">
      <c r="A60" s="244"/>
      <c r="B60" s="99" t="s">
        <v>15</v>
      </c>
      <c r="C60" s="99">
        <v>10</v>
      </c>
      <c r="D60" s="99">
        <v>1</v>
      </c>
      <c r="E60" s="99">
        <v>1</v>
      </c>
      <c r="F60" s="129">
        <f t="shared" si="6"/>
        <v>10</v>
      </c>
      <c r="G60" s="100">
        <f t="shared" si="3"/>
        <v>0.16666666666666666</v>
      </c>
      <c r="H60" s="101">
        <f>+Invoer!I12</f>
        <v>0</v>
      </c>
      <c r="I60" s="101">
        <f t="shared" si="0"/>
        <v>0</v>
      </c>
      <c r="J60" s="160" t="s">
        <v>62</v>
      </c>
    </row>
    <row r="61" spans="1:10" x14ac:dyDescent="0.2">
      <c r="A61" s="244"/>
      <c r="B61" s="128" t="s">
        <v>42</v>
      </c>
      <c r="C61" s="99">
        <v>10</v>
      </c>
      <c r="D61" s="99">
        <v>1</v>
      </c>
      <c r="E61" s="99">
        <v>1</v>
      </c>
      <c r="F61" s="129">
        <f t="shared" si="6"/>
        <v>10</v>
      </c>
      <c r="G61" s="100">
        <f t="shared" si="3"/>
        <v>0.16666666666666666</v>
      </c>
      <c r="H61" s="101">
        <f>+Invoer!I11</f>
        <v>0</v>
      </c>
      <c r="I61" s="101">
        <f t="shared" si="0"/>
        <v>0</v>
      </c>
      <c r="J61" s="160" t="s">
        <v>63</v>
      </c>
    </row>
    <row r="62" spans="1:10" x14ac:dyDescent="0.2">
      <c r="A62" s="244"/>
      <c r="B62" s="99" t="s">
        <v>41</v>
      </c>
      <c r="C62" s="99">
        <v>10</v>
      </c>
      <c r="D62" s="99">
        <v>1</v>
      </c>
      <c r="E62" s="99">
        <v>1</v>
      </c>
      <c r="F62" s="129">
        <f t="shared" si="6"/>
        <v>10</v>
      </c>
      <c r="G62" s="100">
        <f t="shared" si="3"/>
        <v>0.16666666666666666</v>
      </c>
      <c r="H62" s="101">
        <f>+Invoer!I15</f>
        <v>0</v>
      </c>
      <c r="I62" s="101">
        <f t="shared" si="0"/>
        <v>0</v>
      </c>
      <c r="J62" s="160" t="s">
        <v>64</v>
      </c>
    </row>
    <row r="63" spans="1:10" x14ac:dyDescent="0.2">
      <c r="A63" s="244"/>
      <c r="B63" s="99" t="s">
        <v>40</v>
      </c>
      <c r="C63" s="99">
        <v>10</v>
      </c>
      <c r="D63" s="99">
        <v>1</v>
      </c>
      <c r="E63" s="99">
        <v>1</v>
      </c>
      <c r="F63" s="129">
        <f t="shared" si="6"/>
        <v>10</v>
      </c>
      <c r="G63" s="100">
        <f t="shared" si="3"/>
        <v>0.16666666666666666</v>
      </c>
      <c r="H63" s="101">
        <f>+Invoer!I16</f>
        <v>0</v>
      </c>
      <c r="I63" s="101">
        <f t="shared" si="0"/>
        <v>0</v>
      </c>
      <c r="J63" s="160" t="s">
        <v>65</v>
      </c>
    </row>
    <row r="64" spans="1:10" x14ac:dyDescent="0.2">
      <c r="A64" s="245"/>
      <c r="B64" s="99" t="s">
        <v>43</v>
      </c>
      <c r="C64" s="99">
        <v>10</v>
      </c>
      <c r="D64" s="99">
        <v>1</v>
      </c>
      <c r="E64" s="99">
        <v>1</v>
      </c>
      <c r="F64" s="129">
        <f t="shared" si="6"/>
        <v>10</v>
      </c>
      <c r="G64" s="100">
        <f t="shared" si="3"/>
        <v>0.16666666666666666</v>
      </c>
      <c r="H64" s="101">
        <f>+Invoer!I13</f>
        <v>0</v>
      </c>
      <c r="I64" s="101">
        <f t="shared" si="0"/>
        <v>0</v>
      </c>
      <c r="J64" s="160" t="s">
        <v>66</v>
      </c>
    </row>
    <row r="65" spans="1:10" ht="30" x14ac:dyDescent="0.2">
      <c r="A65" s="131" t="s">
        <v>30</v>
      </c>
      <c r="B65" s="99" t="s">
        <v>13</v>
      </c>
      <c r="C65" s="99">
        <v>60</v>
      </c>
      <c r="D65" s="99">
        <v>1</v>
      </c>
      <c r="E65" s="99">
        <v>1</v>
      </c>
      <c r="F65" s="129">
        <f>C65*D65*E65</f>
        <v>60</v>
      </c>
      <c r="G65" s="100">
        <f>F65/60</f>
        <v>1</v>
      </c>
      <c r="H65" s="135">
        <f>+Invoer!I17</f>
        <v>0</v>
      </c>
      <c r="I65" s="101">
        <f t="shared" si="0"/>
        <v>0</v>
      </c>
      <c r="J65" s="160" t="s">
        <v>59</v>
      </c>
    </row>
    <row r="66" spans="1:10" ht="30" x14ac:dyDescent="0.2">
      <c r="A66" s="131" t="s">
        <v>30</v>
      </c>
      <c r="B66" s="99" t="s">
        <v>37</v>
      </c>
      <c r="C66" s="99">
        <v>60</v>
      </c>
      <c r="D66" s="99">
        <v>1</v>
      </c>
      <c r="E66" s="99">
        <v>1</v>
      </c>
      <c r="F66" s="129">
        <f>C66*D66*E66</f>
        <v>60</v>
      </c>
      <c r="G66" s="100">
        <f>F66/60</f>
        <v>1</v>
      </c>
      <c r="H66" s="101">
        <f>+Invoer!I7</f>
        <v>0</v>
      </c>
      <c r="I66" s="101">
        <f t="shared" si="0"/>
        <v>0</v>
      </c>
      <c r="J66" s="160" t="s">
        <v>67</v>
      </c>
    </row>
    <row r="67" spans="1:10" ht="30" x14ac:dyDescent="0.2">
      <c r="A67" s="131" t="s">
        <v>36</v>
      </c>
      <c r="B67" s="99" t="s">
        <v>13</v>
      </c>
      <c r="C67" s="99">
        <v>45</v>
      </c>
      <c r="D67" s="99">
        <v>1</v>
      </c>
      <c r="E67" s="99">
        <v>1</v>
      </c>
      <c r="F67" s="129">
        <f>C67*D67*E67</f>
        <v>45</v>
      </c>
      <c r="G67" s="100">
        <f>F67/60</f>
        <v>0.75</v>
      </c>
      <c r="H67" s="135">
        <f>+Invoer!I17</f>
        <v>0</v>
      </c>
      <c r="I67" s="101">
        <f>G67*H67</f>
        <v>0</v>
      </c>
      <c r="J67" s="160" t="s">
        <v>59</v>
      </c>
    </row>
    <row r="68" spans="1:10" ht="45" x14ac:dyDescent="0.2">
      <c r="A68" s="125" t="s">
        <v>33</v>
      </c>
      <c r="B68" s="127" t="s">
        <v>11</v>
      </c>
      <c r="C68" s="138">
        <v>45</v>
      </c>
      <c r="D68" s="127">
        <v>1</v>
      </c>
      <c r="E68" s="127">
        <v>1</v>
      </c>
      <c r="F68" s="129">
        <f>C68*D68*E68</f>
        <v>45</v>
      </c>
      <c r="G68" s="132">
        <f>F68/60</f>
        <v>0.75</v>
      </c>
      <c r="H68" s="133">
        <f>+Invoer!I4</f>
        <v>0</v>
      </c>
      <c r="I68" s="134"/>
      <c r="J68" s="162" t="s">
        <v>60</v>
      </c>
    </row>
    <row r="69" spans="1:10" ht="15.75" customHeight="1" x14ac:dyDescent="0.2">
      <c r="A69" s="139" t="s">
        <v>47</v>
      </c>
      <c r="B69" s="140"/>
      <c r="C69" s="140"/>
      <c r="D69" s="140"/>
      <c r="E69" s="140"/>
      <c r="F69" s="141"/>
      <c r="G69" s="142">
        <f>SUM(G3:G68)</f>
        <v>52.333333333333272</v>
      </c>
      <c r="H69" s="143"/>
      <c r="I69" s="144">
        <f>SUM(I3:I68)</f>
        <v>0</v>
      </c>
      <c r="J69" s="162"/>
    </row>
    <row r="70" spans="1:10" ht="31" thickBot="1" x14ac:dyDescent="0.25">
      <c r="A70" s="139" t="s">
        <v>181</v>
      </c>
      <c r="B70" s="140"/>
      <c r="C70" s="140"/>
      <c r="D70" s="140"/>
      <c r="E70" s="140"/>
      <c r="F70" s="141"/>
      <c r="G70" s="164">
        <f>+G7+G9+G10+G11+G12+G18+G23+G27+G28+G29+G30+G31+G32+G33++G41+G43+G44+G45+G46+G54+G56+G57+G58+G59+G68+G22</f>
        <v>19.666666666666679</v>
      </c>
      <c r="H70" s="165"/>
      <c r="I70" s="144"/>
      <c r="J70" s="162"/>
    </row>
    <row r="71" spans="1:10" ht="31" thickTop="1" x14ac:dyDescent="0.2">
      <c r="A71" s="139" t="s">
        <v>69</v>
      </c>
      <c r="B71" s="140"/>
      <c r="C71" s="140"/>
      <c r="D71" s="140"/>
      <c r="E71" s="140"/>
      <c r="F71" s="141"/>
      <c r="G71" s="166">
        <f>+G69-G70</f>
        <v>32.666666666666593</v>
      </c>
      <c r="H71" s="167"/>
      <c r="I71" s="144"/>
      <c r="J71" s="162"/>
    </row>
    <row r="72" spans="1:10" x14ac:dyDescent="0.2">
      <c r="A72" s="145"/>
      <c r="B72" s="146"/>
      <c r="C72" s="146"/>
      <c r="D72" s="146"/>
      <c r="E72" s="146"/>
      <c r="F72" s="146"/>
      <c r="G72" s="146"/>
      <c r="H72" s="146"/>
      <c r="I72" s="146"/>
      <c r="J72" s="168"/>
    </row>
    <row r="73" spans="1:10" ht="30" x14ac:dyDescent="0.2">
      <c r="A73" s="169"/>
      <c r="B73" s="167"/>
      <c r="C73" s="167"/>
      <c r="D73" s="167"/>
      <c r="E73" s="167"/>
      <c r="F73" s="167"/>
      <c r="G73" s="170" t="s">
        <v>48</v>
      </c>
      <c r="H73" s="167" t="s">
        <v>46</v>
      </c>
      <c r="I73" s="167"/>
      <c r="J73" s="162"/>
    </row>
    <row r="74" spans="1:10" x14ac:dyDescent="0.2">
      <c r="A74" s="125" t="s">
        <v>44</v>
      </c>
      <c r="B74" s="127"/>
      <c r="C74" s="127"/>
      <c r="D74" s="127"/>
      <c r="E74" s="127"/>
      <c r="F74" s="127"/>
      <c r="G74" s="171">
        <v>7</v>
      </c>
      <c r="H74" s="133">
        <f>+Invoer!I18</f>
        <v>0</v>
      </c>
      <c r="I74" s="172">
        <f>H74*G74</f>
        <v>0</v>
      </c>
      <c r="J74" s="162"/>
    </row>
    <row r="75" spans="1:10" ht="30" x14ac:dyDescent="0.2">
      <c r="A75" s="173" t="s">
        <v>77</v>
      </c>
      <c r="B75" s="167"/>
      <c r="C75" s="167"/>
      <c r="D75" s="167"/>
      <c r="E75" s="167"/>
      <c r="F75" s="167"/>
      <c r="G75" s="167"/>
      <c r="H75" s="167"/>
      <c r="I75" s="174">
        <f>I69+I74</f>
        <v>0</v>
      </c>
      <c r="J75" s="162"/>
    </row>
    <row r="76" spans="1:10" x14ac:dyDescent="0.2">
      <c r="A76" s="173"/>
      <c r="B76" s="167"/>
      <c r="C76" s="167"/>
      <c r="D76" s="167"/>
      <c r="E76" s="167"/>
      <c r="F76" s="167"/>
      <c r="G76" s="167"/>
      <c r="H76" s="167"/>
      <c r="I76" s="174"/>
      <c r="J76" s="162"/>
    </row>
    <row r="77" spans="1:10" x14ac:dyDescent="0.2">
      <c r="A77" s="173"/>
      <c r="B77" s="167"/>
      <c r="C77" s="167"/>
      <c r="D77" s="167"/>
      <c r="E77" s="167"/>
      <c r="F77" s="167"/>
      <c r="G77" s="167"/>
      <c r="H77" s="167"/>
      <c r="I77" s="144"/>
      <c r="J77" s="162"/>
    </row>
    <row r="78" spans="1:10" ht="16" thickBot="1" x14ac:dyDescent="0.25">
      <c r="A78" s="147" t="s">
        <v>165</v>
      </c>
      <c r="B78" s="148"/>
      <c r="C78" s="148"/>
      <c r="D78" s="148"/>
      <c r="E78" s="148"/>
      <c r="F78" s="148"/>
      <c r="G78" s="175">
        <f>+G68+G35+G34+G27+G25+G24+G20</f>
        <v>15.25</v>
      </c>
      <c r="H78" s="134">
        <f>+Invoer!I19</f>
        <v>0</v>
      </c>
      <c r="I78" s="150">
        <f>+H78*G78</f>
        <v>0</v>
      </c>
      <c r="J78" s="162"/>
    </row>
    <row r="79" spans="1:10" ht="17" thickTop="1" thickBot="1" x14ac:dyDescent="0.25">
      <c r="A79" s="173"/>
      <c r="B79" s="167"/>
      <c r="C79" s="167"/>
      <c r="D79" s="167"/>
      <c r="E79" s="167"/>
      <c r="F79" s="167"/>
      <c r="G79" s="167"/>
      <c r="H79" s="167"/>
      <c r="I79" s="144"/>
      <c r="J79" s="162"/>
    </row>
    <row r="80" spans="1:10" ht="16" thickBot="1" x14ac:dyDescent="0.25">
      <c r="A80" s="176" t="s">
        <v>71</v>
      </c>
      <c r="B80" s="177"/>
      <c r="C80" s="178"/>
      <c r="D80" s="178"/>
      <c r="E80" s="178"/>
      <c r="F80" s="178"/>
      <c r="G80" s="178"/>
      <c r="H80" s="178"/>
      <c r="I80" s="179">
        <f>6969.73*0.97</f>
        <v>6760.6380999999992</v>
      </c>
      <c r="J80" s="180" t="s">
        <v>72</v>
      </c>
    </row>
    <row r="81" spans="1:10" x14ac:dyDescent="0.2">
      <c r="A81" s="181"/>
      <c r="B81" s="182"/>
      <c r="C81" s="182"/>
      <c r="D81" s="182"/>
      <c r="E81" s="182"/>
      <c r="F81" s="182"/>
      <c r="G81" s="182"/>
      <c r="H81" s="182"/>
      <c r="I81" s="183"/>
      <c r="J81" s="184"/>
    </row>
    <row r="82" spans="1:10" x14ac:dyDescent="0.2">
      <c r="A82" s="185" t="s">
        <v>70</v>
      </c>
      <c r="B82" s="182"/>
      <c r="C82" s="182"/>
      <c r="D82" s="182"/>
      <c r="E82" s="182"/>
      <c r="F82" s="182"/>
      <c r="G82" s="182"/>
      <c r="H82" s="182"/>
      <c r="I82" s="183">
        <f>0.97*3537.38</f>
        <v>3431.2586000000001</v>
      </c>
      <c r="J82" s="186" t="s">
        <v>72</v>
      </c>
    </row>
    <row r="83" spans="1:10" ht="16" thickBot="1" x14ac:dyDescent="0.25">
      <c r="A83" s="187"/>
      <c r="B83" s="182"/>
      <c r="C83" s="182"/>
      <c r="D83" s="182"/>
      <c r="E83" s="182"/>
      <c r="F83" s="182"/>
      <c r="G83" s="182"/>
      <c r="H83" s="182"/>
      <c r="I83" s="183"/>
      <c r="J83" s="188"/>
    </row>
    <row r="84" spans="1:10" x14ac:dyDescent="0.2">
      <c r="A84" s="223" t="s">
        <v>49</v>
      </c>
      <c r="B84" s="224"/>
      <c r="C84" s="224"/>
      <c r="D84" s="224"/>
      <c r="E84" s="224"/>
      <c r="F84" s="224"/>
      <c r="G84" s="224"/>
      <c r="H84" s="224"/>
      <c r="I84" s="225"/>
    </row>
    <row r="85" spans="1:10" x14ac:dyDescent="0.2">
      <c r="A85" s="154" t="s">
        <v>53</v>
      </c>
      <c r="B85" s="112"/>
      <c r="C85" s="112"/>
      <c r="D85" s="112"/>
      <c r="E85" s="112"/>
      <c r="F85" s="112"/>
      <c r="G85" s="112"/>
      <c r="H85" s="112"/>
      <c r="I85" s="157"/>
    </row>
    <row r="86" spans="1:10" x14ac:dyDescent="0.2">
      <c r="A86" s="154" t="s">
        <v>54</v>
      </c>
      <c r="B86" s="112"/>
      <c r="C86" s="112"/>
      <c r="D86" s="112"/>
      <c r="E86" s="112"/>
      <c r="F86" s="112"/>
      <c r="G86" s="112"/>
      <c r="H86" s="112"/>
      <c r="I86" s="157"/>
    </row>
    <row r="87" spans="1:10" x14ac:dyDescent="0.2">
      <c r="A87" s="154" t="s">
        <v>56</v>
      </c>
      <c r="B87" s="112"/>
      <c r="C87" s="112"/>
      <c r="D87" s="112"/>
      <c r="E87" s="112"/>
      <c r="F87" s="112"/>
      <c r="G87" s="112"/>
      <c r="H87" s="112"/>
      <c r="I87" s="157"/>
    </row>
    <row r="88" spans="1:10" ht="30.75" customHeight="1" x14ac:dyDescent="0.2">
      <c r="A88" s="249" t="s">
        <v>75</v>
      </c>
      <c r="B88" s="250"/>
      <c r="C88" s="250"/>
      <c r="D88" s="250"/>
      <c r="E88" s="250"/>
      <c r="F88" s="250"/>
      <c r="G88" s="250"/>
      <c r="H88" s="250"/>
      <c r="I88" s="251"/>
    </row>
    <row r="89" spans="1:10" x14ac:dyDescent="0.2">
      <c r="A89" s="254" t="s">
        <v>76</v>
      </c>
      <c r="B89" s="254"/>
      <c r="C89" s="254"/>
      <c r="D89" s="254"/>
      <c r="E89" s="254"/>
      <c r="F89" s="254"/>
      <c r="G89" s="254"/>
      <c r="H89" s="254"/>
      <c r="I89" s="156"/>
    </row>
    <row r="90" spans="1:10" x14ac:dyDescent="0.2">
      <c r="A90" s="252" t="s">
        <v>78</v>
      </c>
      <c r="B90" s="253"/>
      <c r="C90" s="253"/>
      <c r="D90" s="253"/>
      <c r="E90" s="253"/>
      <c r="F90" s="253"/>
      <c r="G90" s="253"/>
      <c r="H90" s="253"/>
      <c r="I90" s="156"/>
    </row>
    <row r="91" spans="1:10" x14ac:dyDescent="0.2">
      <c r="A91" s="235" t="s">
        <v>74</v>
      </c>
      <c r="B91" s="236"/>
      <c r="C91" s="236"/>
      <c r="D91" s="236"/>
      <c r="E91" s="236"/>
      <c r="F91" s="236"/>
      <c r="G91" s="236"/>
      <c r="H91" s="236"/>
      <c r="I91" s="237"/>
    </row>
    <row r="92" spans="1:10" ht="34.5" customHeight="1" thickBot="1" x14ac:dyDescent="0.25">
      <c r="A92" s="248" t="s">
        <v>171</v>
      </c>
      <c r="B92" s="239"/>
      <c r="C92" s="239"/>
      <c r="D92" s="239"/>
      <c r="E92" s="239"/>
      <c r="F92" s="239"/>
      <c r="G92" s="239"/>
      <c r="H92" s="239"/>
      <c r="I92" s="240"/>
    </row>
  </sheetData>
  <mergeCells count="15">
    <mergeCell ref="A39:A51"/>
    <mergeCell ref="A52:A64"/>
    <mergeCell ref="A5:A17"/>
    <mergeCell ref="A36:A38"/>
    <mergeCell ref="A18:A19"/>
    <mergeCell ref="A27:A28"/>
    <mergeCell ref="A25:A26"/>
    <mergeCell ref="A29:A30"/>
    <mergeCell ref="A31:A32"/>
    <mergeCell ref="A92:I92"/>
    <mergeCell ref="A88:I88"/>
    <mergeCell ref="A91:I91"/>
    <mergeCell ref="A84:I84"/>
    <mergeCell ref="A90:H90"/>
    <mergeCell ref="A89:H89"/>
  </mergeCells>
  <pageMargins left="0.70866141732283472" right="0.70866141732283472" top="0.74803149606299213" bottom="0.74803149606299213" header="0.31496062992125984" footer="0.31496062992125984"/>
  <pageSetup paperSize="9" scale="44" orientation="portrait"/>
  <ignoredErrors>
    <ignoredError sqref="H19 H34 H66" formula="1"/>
    <ignoredError sqref="I8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Invoer</vt:lpstr>
      <vt:lpstr>Dashboard</vt:lpstr>
      <vt:lpstr>Directe kosten stap 1 tm 3</vt:lpstr>
      <vt:lpstr>Kosten stap 4 in ziekenhuis</vt:lpstr>
      <vt:lpstr>Kosten stap 4 GRZ</vt:lpstr>
    </vt:vector>
  </TitlesOfParts>
  <Company>Lifesciences Business Solutions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van der Valk</dc:creator>
  <cp:lastModifiedBy>Microsoft Office-gebruiker</cp:lastModifiedBy>
  <cp:lastPrinted>2016-06-24T09:50:35Z</cp:lastPrinted>
  <dcterms:created xsi:type="dcterms:W3CDTF">2015-11-03T12:09:48Z</dcterms:created>
  <dcterms:modified xsi:type="dcterms:W3CDTF">2017-04-10T15:35:58Z</dcterms:modified>
</cp:coreProperties>
</file>